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2" sheetId="1" r:id="rId1"/>
  </sheets>
  <definedNames>
    <definedName name="_xlnm.Print_Titles" localSheetId="0">附件2!$3:$5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32" authorId="0">
      <text>
        <r>
          <rPr>
            <sz val="9"/>
            <rFont val="宋体"/>
            <charset val="134"/>
          </rPr>
          <t>实小
附小
教育学院</t>
        </r>
      </text>
    </comment>
    <comment ref="D32" authorId="0">
      <text>
        <r>
          <rPr>
            <sz val="9"/>
            <rFont val="宋体"/>
            <charset val="134"/>
          </rPr>
          <t>列东中学
一中初中部
华师初中部</t>
        </r>
      </text>
    </comment>
    <comment ref="D33" authorId="0">
      <text>
        <r>
          <rPr>
            <sz val="9"/>
            <rFont val="宋体"/>
            <charset val="134"/>
          </rPr>
          <t>列东中学2385+4个国际生=2389</t>
        </r>
      </text>
    </comment>
  </commentList>
</comments>
</file>

<file path=xl/sharedStrings.xml><?xml version="1.0" encoding="utf-8"?>
<sst xmlns="http://schemas.openxmlformats.org/spreadsheetml/2006/main" count="121" uniqueCount="112">
  <si>
    <t>附件2</t>
  </si>
  <si>
    <t>2024年义务教育学校学生免费提供作业本资金安排表</t>
  </si>
  <si>
    <t>单位：万元</t>
  </si>
  <si>
    <t>市、县（区）名称</t>
  </si>
  <si>
    <t>闽政[2016]16号省级补助比例</t>
  </si>
  <si>
    <t>小学在校学生数</t>
  </si>
  <si>
    <t>初中在校学生数</t>
  </si>
  <si>
    <t>2024年资金安排</t>
  </si>
  <si>
    <t>已提前下达资金</t>
  </si>
  <si>
    <t>本次下达省级资金</t>
  </si>
  <si>
    <t>备注</t>
  </si>
  <si>
    <t>小计</t>
  </si>
  <si>
    <t>合计</t>
  </si>
  <si>
    <t>其中：省级</t>
  </si>
  <si>
    <t>其中：市县</t>
  </si>
  <si>
    <t>全省合计</t>
  </si>
  <si>
    <t>福州市</t>
  </si>
  <si>
    <t>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</si>
  <si>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</si>
  <si>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</si>
  <si>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</si>
  <si>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</si>
  <si>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</si>
  <si>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</si>
  <si>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</si>
  <si>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</si>
  <si>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</si>
  <si>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</si>
  <si>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</si>
  <si>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</si>
  <si>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</si>
  <si>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</si>
  <si>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</si>
  <si>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</si>
  <si>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</si>
  <si>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</si>
  <si>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</si>
  <si>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</si>
  <si>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</si>
  <si>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</si>
  <si>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</si>
  <si>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</si>
  <si>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</si>
  <si>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</si>
  <si>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</si>
  <si>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</si>
  <si>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</si>
  <si>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</si>
  <si>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</si>
  <si>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</si>
  <si>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</si>
  <si>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</si>
  <si>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</si>
  <si>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</si>
  <si>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</si>
  <si>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</si>
  <si>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</si>
  <si>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</si>
  <si>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</si>
  <si>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</si>
  <si>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</si>
  <si>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</si>
  <si>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</si>
  <si>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</si>
  <si>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</si>
  <si>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芗城区</t>
  </si>
  <si>
    <t>龙文区</t>
  </si>
  <si>
    <t>云霄县</t>
  </si>
  <si>
    <t>漳浦县</t>
  </si>
  <si>
    <t>古雷港经济开发区</t>
  </si>
  <si>
    <t>诏安县</t>
  </si>
  <si>
    <t>长泰区</t>
  </si>
  <si>
    <t>东山县</t>
  </si>
  <si>
    <t>南靖县</t>
  </si>
  <si>
    <t>平和县</t>
  </si>
  <si>
    <t>华安县</t>
  </si>
  <si>
    <t>龙海区</t>
  </si>
  <si>
    <t>漳州高新技术产业开发区</t>
  </si>
  <si>
    <t>常山开发区</t>
  </si>
  <si>
    <t>招商局经济技术开发区</t>
  </si>
  <si>
    <t>漳州台商投资区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</si>
  <si>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</si>
  <si>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</si>
  <si>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</si>
  <si>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</si>
  <si>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</si>
  <si>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</si>
  <si>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</si>
  <si>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</si>
  <si>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</si>
  <si>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</si>
  <si>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</si>
  <si>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</si>
  <si>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</si>
  <si>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</si>
  <si>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</si>
  <si>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</si>
  <si>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</si>
  <si>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</si>
  <si>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</si>
  <si>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</si>
  <si>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</si>
  <si>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东侨开发区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</si>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</sst>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0.00_ ;[Red]\-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1"/>
      <name val="CESI黑体-GB13000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1" fillId="0" borderId="0" xfId="0" applyNumberFormat="1" applyFont="1">
      <alignment vertical="center"/>
    </xf>
    <xf numFmtId="177" fontId="1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35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 wrapText="1"/>
    </xf>
    <xf numFmtId="177" fontId="12" fillId="0" borderId="2" xfId="0" applyNumberFormat="1" applyFont="1" applyBorder="1" applyAlignment="1">
      <alignment vertical="center" wrapText="1"/>
    </xf>
    <xf numFmtId="0" fontId="10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view="pageBreakPreview" zoomScaleNormal="100" workbookViewId="0">
      <pane xSplit="1" topLeftCell="B1" activePane="topRight" state="frozen"/>
      <selection/>
      <selection pane="topRight" activeCell="J6" sqref="J6"/>
    </sheetView>
  </sheetViews>
  <sheetFormatPr defaultColWidth="8.875" defaultRowHeight="14.25"/>
  <cols>
    <col min="1" max="1" width="21.625" style="1" customWidth="1"/>
    <col min="2" max="2" width="7.25" style="1" hidden="1" customWidth="1"/>
    <col min="3" max="3" width="15.125" style="1" hidden="1" customWidth="1"/>
    <col min="4" max="4" width="14.5" style="1" hidden="1" customWidth="1"/>
    <col min="5" max="5" width="15.5833333333333" style="1" customWidth="1"/>
    <col min="6" max="6" width="13.825" style="1" customWidth="1"/>
    <col min="7" max="7" width="13.45" style="1" customWidth="1"/>
    <col min="8" max="8" width="10.575" style="1" customWidth="1"/>
    <col min="9" max="9" width="11.625" style="3"/>
    <col min="10" max="10" width="8.875" style="4"/>
    <col min="11" max="16384" width="8.875" style="1"/>
  </cols>
  <sheetData>
    <row r="1" ht="21.95" customHeight="1" spans="1:1">
      <c r="A1" s="5" t="s">
        <v>0</v>
      </c>
    </row>
    <row r="2" ht="5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28"/>
    </row>
    <row r="4" s="1" customFormat="1" ht="45.95" customHeight="1" spans="1:10">
      <c r="A4" s="8" t="s">
        <v>3</v>
      </c>
      <c r="B4" s="9" t="s">
        <v>4</v>
      </c>
      <c r="C4" s="10" t="s">
        <v>5</v>
      </c>
      <c r="D4" s="10" t="s">
        <v>6</v>
      </c>
      <c r="E4" s="24" t="s">
        <v>7</v>
      </c>
      <c r="F4" s="24"/>
      <c r="G4" s="24"/>
      <c r="H4" s="9" t="s">
        <v>8</v>
      </c>
      <c r="I4" s="29" t="s">
        <v>9</v>
      </c>
      <c r="J4" s="30" t="s">
        <v>10</v>
      </c>
    </row>
    <row r="5" s="1" customFormat="1" ht="30" customHeight="1" spans="1:10">
      <c r="A5" s="11"/>
      <c r="B5" s="12"/>
      <c r="C5" s="13" t="s">
        <v>11</v>
      </c>
      <c r="D5" s="13" t="s">
        <v>11</v>
      </c>
      <c r="E5" s="25" t="s">
        <v>12</v>
      </c>
      <c r="F5" s="25" t="s">
        <v>13</v>
      </c>
      <c r="G5" s="25" t="s">
        <v>14</v>
      </c>
      <c r="H5" s="12"/>
      <c r="I5" s="31"/>
      <c r="J5" s="30"/>
    </row>
    <row r="6" s="2" customFormat="1" ht="14.45" customHeight="1" spans="1:10">
      <c r="A6" s="14" t="s">
        <v>15</v>
      </c>
      <c r="B6" s="14"/>
      <c r="C6" s="14">
        <f t="shared" ref="C6:I6" si="0">C7+C22+C31+C44+C58+C76+C88+C97+C109</f>
        <v>3270640</v>
      </c>
      <c r="D6" s="14">
        <f t="shared" si="0"/>
        <v>1419218</v>
      </c>
      <c r="E6" s="14">
        <f t="shared" si="0"/>
        <v>15488.89</v>
      </c>
      <c r="F6" s="14">
        <f t="shared" si="0"/>
        <v>8699.81</v>
      </c>
      <c r="G6" s="14">
        <f t="shared" si="0"/>
        <v>6789.08</v>
      </c>
      <c r="H6" s="14">
        <f t="shared" si="0"/>
        <v>7757</v>
      </c>
      <c r="I6" s="32">
        <f t="shared" si="0"/>
        <v>942.81</v>
      </c>
      <c r="J6" s="33"/>
    </row>
    <row r="7" s="2" customFormat="1" ht="14.45" customHeight="1" spans="1:10">
      <c r="A7" s="14" t="s">
        <v>16</v>
      </c>
      <c r="B7" s="14"/>
      <c r="C7" s="14">
        <f t="shared" ref="C7:I7" si="1">SUM(C8:C21)</f>
        <v>629480</v>
      </c>
      <c r="D7" s="14">
        <f t="shared" si="1"/>
        <v>270343</v>
      </c>
      <c r="E7" s="14">
        <f>SUM(E8:E21)</f>
        <v>2969.82</v>
      </c>
      <c r="F7" s="14">
        <f t="shared" si="1"/>
        <v>1081.57</v>
      </c>
      <c r="G7" s="14">
        <f t="shared" si="1"/>
        <v>1888.25</v>
      </c>
      <c r="H7" s="14">
        <f t="shared" si="1"/>
        <v>971</v>
      </c>
      <c r="I7" s="14">
        <f t="shared" si="1"/>
        <v>110.57</v>
      </c>
      <c r="J7" s="33"/>
    </row>
    <row r="8" ht="14.45" customHeight="1" spans="1:10">
      <c r="A8" s="15" t="s">
        <v>17</v>
      </c>
      <c r="B8" s="15">
        <v>0.2</v>
      </c>
      <c r="C8" s="16">
        <v>29838</v>
      </c>
      <c r="D8" s="16">
        <v>57664</v>
      </c>
      <c r="E8" s="15">
        <f>ROUND((C8*30+D8*40)/10000,2)</f>
        <v>320.17</v>
      </c>
      <c r="F8" s="15">
        <f>ROUND(E8*B8,2)</f>
        <v>64.03</v>
      </c>
      <c r="G8" s="15">
        <f>E8-F8</f>
        <v>256.14</v>
      </c>
      <c r="H8" s="26">
        <v>57</v>
      </c>
      <c r="I8" s="34">
        <f t="shared" ref="I8:I38" si="2">F8-H8</f>
        <v>7.03</v>
      </c>
      <c r="J8" s="35"/>
    </row>
    <row r="9" ht="14.45" customHeight="1" spans="1:10">
      <c r="A9" s="15" t="s">
        <v>18</v>
      </c>
      <c r="B9" s="15">
        <v>0.2</v>
      </c>
      <c r="C9" s="17">
        <v>66153</v>
      </c>
      <c r="D9" s="17">
        <f>4540+7+12+68</f>
        <v>4627</v>
      </c>
      <c r="E9" s="15">
        <f t="shared" ref="E9:E21" si="3">ROUND((C9*30+D9*40)/10000,2)</f>
        <v>216.97</v>
      </c>
      <c r="F9" s="15">
        <f t="shared" ref="F9:F21" si="4">ROUND(E9*B9,2)</f>
        <v>43.39</v>
      </c>
      <c r="G9" s="15">
        <f t="shared" ref="G9:G21" si="5">E9-F9</f>
        <v>173.58</v>
      </c>
      <c r="H9" s="26">
        <v>36</v>
      </c>
      <c r="I9" s="34">
        <f t="shared" si="2"/>
        <v>7.39</v>
      </c>
      <c r="J9" s="35"/>
    </row>
    <row r="10" ht="14.45" customHeight="1" spans="1:10">
      <c r="A10" s="15" t="s">
        <v>19</v>
      </c>
      <c r="B10" s="15">
        <v>0.2</v>
      </c>
      <c r="C10" s="18">
        <v>26321</v>
      </c>
      <c r="D10" s="18">
        <v>5827</v>
      </c>
      <c r="E10" s="15">
        <f t="shared" si="3"/>
        <v>102.27</v>
      </c>
      <c r="F10" s="15">
        <f t="shared" si="4"/>
        <v>20.45</v>
      </c>
      <c r="G10" s="15">
        <f t="shared" si="5"/>
        <v>81.82</v>
      </c>
      <c r="H10" s="26">
        <v>18</v>
      </c>
      <c r="I10" s="34">
        <f t="shared" si="2"/>
        <v>2.45</v>
      </c>
      <c r="J10" s="35"/>
    </row>
    <row r="11" ht="14.45" customHeight="1" spans="1:10">
      <c r="A11" s="15" t="s">
        <v>20</v>
      </c>
      <c r="B11" s="15">
        <v>0.2</v>
      </c>
      <c r="C11" s="18">
        <v>82344</v>
      </c>
      <c r="D11" s="18">
        <v>19332</v>
      </c>
      <c r="E11" s="15">
        <f t="shared" si="3"/>
        <v>324.36</v>
      </c>
      <c r="F11" s="15">
        <f t="shared" si="4"/>
        <v>64.87</v>
      </c>
      <c r="G11" s="15">
        <f t="shared" si="5"/>
        <v>259.49</v>
      </c>
      <c r="H11" s="26">
        <v>57</v>
      </c>
      <c r="I11" s="34">
        <f t="shared" si="2"/>
        <v>7.87</v>
      </c>
      <c r="J11" s="35"/>
    </row>
    <row r="12" ht="14.45" customHeight="1" spans="1:10">
      <c r="A12" s="15" t="s">
        <v>21</v>
      </c>
      <c r="B12" s="15">
        <v>0.2</v>
      </c>
      <c r="C12" s="18">
        <v>17257</v>
      </c>
      <c r="D12" s="18">
        <v>7479</v>
      </c>
      <c r="E12" s="15">
        <f t="shared" si="3"/>
        <v>81.69</v>
      </c>
      <c r="F12" s="15">
        <f t="shared" si="4"/>
        <v>16.34</v>
      </c>
      <c r="G12" s="15">
        <f t="shared" si="5"/>
        <v>65.35</v>
      </c>
      <c r="H12" s="26">
        <v>14</v>
      </c>
      <c r="I12" s="34">
        <f t="shared" si="2"/>
        <v>2.34</v>
      </c>
      <c r="J12" s="35"/>
    </row>
    <row r="13" ht="14.45" customHeight="1" spans="1:10">
      <c r="A13" s="15" t="s">
        <v>22</v>
      </c>
      <c r="B13" s="15">
        <v>0.2</v>
      </c>
      <c r="C13" s="18">
        <v>51076</v>
      </c>
      <c r="D13" s="18">
        <v>14741</v>
      </c>
      <c r="E13" s="15">
        <f t="shared" si="3"/>
        <v>212.19</v>
      </c>
      <c r="F13" s="15">
        <f t="shared" si="4"/>
        <v>42.44</v>
      </c>
      <c r="G13" s="15">
        <f t="shared" si="5"/>
        <v>169.75</v>
      </c>
      <c r="H13" s="26">
        <v>38</v>
      </c>
      <c r="I13" s="34">
        <f t="shared" si="2"/>
        <v>4.44</v>
      </c>
      <c r="J13" s="35"/>
    </row>
    <row r="14" ht="14.45" customHeight="1" spans="1:10">
      <c r="A14" s="15" t="s">
        <v>23</v>
      </c>
      <c r="B14" s="15">
        <v>0.4</v>
      </c>
      <c r="C14" s="18">
        <v>54964</v>
      </c>
      <c r="D14" s="18">
        <v>22222</v>
      </c>
      <c r="E14" s="15">
        <f t="shared" si="3"/>
        <v>253.78</v>
      </c>
      <c r="F14" s="15">
        <f t="shared" si="4"/>
        <v>101.51</v>
      </c>
      <c r="G14" s="15">
        <f t="shared" si="5"/>
        <v>152.27</v>
      </c>
      <c r="H14" s="26">
        <v>90</v>
      </c>
      <c r="I14" s="34">
        <f t="shared" si="2"/>
        <v>11.51</v>
      </c>
      <c r="J14" s="35"/>
    </row>
    <row r="15" ht="14.45" customHeight="1" spans="1:10">
      <c r="A15" s="15" t="s">
        <v>24</v>
      </c>
      <c r="B15" s="15">
        <v>0.6</v>
      </c>
      <c r="C15" s="18">
        <v>48541</v>
      </c>
      <c r="D15" s="18">
        <v>24561</v>
      </c>
      <c r="E15" s="15">
        <f t="shared" si="3"/>
        <v>243.87</v>
      </c>
      <c r="F15" s="15">
        <f t="shared" si="4"/>
        <v>146.32</v>
      </c>
      <c r="G15" s="15">
        <f t="shared" si="5"/>
        <v>97.55</v>
      </c>
      <c r="H15" s="26">
        <v>135</v>
      </c>
      <c r="I15" s="34">
        <f t="shared" si="2"/>
        <v>11.32</v>
      </c>
      <c r="J15" s="35"/>
    </row>
    <row r="16" ht="14.45" customHeight="1" spans="1:10">
      <c r="A16" s="15" t="s">
        <v>25</v>
      </c>
      <c r="B16" s="15">
        <v>0.6</v>
      </c>
      <c r="C16" s="18">
        <v>21792</v>
      </c>
      <c r="D16" s="18">
        <v>6887</v>
      </c>
      <c r="E16" s="15">
        <f t="shared" si="3"/>
        <v>92.92</v>
      </c>
      <c r="F16" s="15">
        <f t="shared" si="4"/>
        <v>55.75</v>
      </c>
      <c r="G16" s="15">
        <f t="shared" si="5"/>
        <v>37.17</v>
      </c>
      <c r="H16" s="26">
        <v>49</v>
      </c>
      <c r="I16" s="34">
        <f t="shared" si="2"/>
        <v>6.75</v>
      </c>
      <c r="J16" s="35"/>
    </row>
    <row r="17" ht="14.45" customHeight="1" spans="1:10">
      <c r="A17" s="15" t="s">
        <v>26</v>
      </c>
      <c r="B17" s="15">
        <v>0.8</v>
      </c>
      <c r="C17" s="19">
        <v>19190</v>
      </c>
      <c r="D17" s="19">
        <v>9304</v>
      </c>
      <c r="E17" s="15">
        <f t="shared" si="3"/>
        <v>94.79</v>
      </c>
      <c r="F17" s="15">
        <f t="shared" si="4"/>
        <v>75.83</v>
      </c>
      <c r="G17" s="15">
        <f t="shared" si="5"/>
        <v>18.96</v>
      </c>
      <c r="H17" s="26">
        <v>69</v>
      </c>
      <c r="I17" s="34">
        <f t="shared" si="2"/>
        <v>6.83</v>
      </c>
      <c r="J17" s="35"/>
    </row>
    <row r="18" ht="14.45" customHeight="1" spans="1:10">
      <c r="A18" s="15" t="s">
        <v>27</v>
      </c>
      <c r="B18" s="15">
        <v>0.8</v>
      </c>
      <c r="C18" s="19">
        <v>20175</v>
      </c>
      <c r="D18" s="19">
        <v>9818</v>
      </c>
      <c r="E18" s="15">
        <f t="shared" si="3"/>
        <v>99.8</v>
      </c>
      <c r="F18" s="15">
        <f t="shared" si="4"/>
        <v>79.84</v>
      </c>
      <c r="G18" s="15">
        <f t="shared" si="5"/>
        <v>19.96</v>
      </c>
      <c r="H18" s="26">
        <v>72</v>
      </c>
      <c r="I18" s="34">
        <f t="shared" si="2"/>
        <v>7.84</v>
      </c>
      <c r="J18" s="35"/>
    </row>
    <row r="19" ht="14.45" customHeight="1" spans="1:10">
      <c r="A19" s="15" t="s">
        <v>28</v>
      </c>
      <c r="B19" s="15">
        <v>0.4</v>
      </c>
      <c r="C19" s="19">
        <v>120687</v>
      </c>
      <c r="D19" s="19">
        <v>56915</v>
      </c>
      <c r="E19" s="15">
        <f t="shared" si="3"/>
        <v>589.72</v>
      </c>
      <c r="F19" s="15">
        <f t="shared" si="4"/>
        <v>235.89</v>
      </c>
      <c r="G19" s="15">
        <f t="shared" si="5"/>
        <v>353.83</v>
      </c>
      <c r="H19" s="26">
        <v>215</v>
      </c>
      <c r="I19" s="34">
        <f t="shared" si="2"/>
        <v>20.89</v>
      </c>
      <c r="J19" s="35"/>
    </row>
    <row r="20" ht="14.45" customHeight="1" spans="1:10">
      <c r="A20" s="15" t="s">
        <v>29</v>
      </c>
      <c r="B20" s="15">
        <v>0.4</v>
      </c>
      <c r="C20" s="19">
        <v>55317</v>
      </c>
      <c r="D20" s="19">
        <v>26152</v>
      </c>
      <c r="E20" s="15">
        <f t="shared" si="3"/>
        <v>270.56</v>
      </c>
      <c r="F20" s="15">
        <f t="shared" si="4"/>
        <v>108.22</v>
      </c>
      <c r="G20" s="15">
        <f t="shared" si="5"/>
        <v>162.34</v>
      </c>
      <c r="H20" s="26">
        <v>99</v>
      </c>
      <c r="I20" s="34">
        <f t="shared" si="2"/>
        <v>9.22</v>
      </c>
      <c r="J20" s="35"/>
    </row>
    <row r="21" ht="14.45" customHeight="1" spans="1:10">
      <c r="A21" s="15" t="s">
        <v>30</v>
      </c>
      <c r="B21" s="15">
        <v>0.4</v>
      </c>
      <c r="C21" s="20">
        <v>15825</v>
      </c>
      <c r="D21" s="19">
        <v>4814</v>
      </c>
      <c r="E21" s="15">
        <f t="shared" si="3"/>
        <v>66.73</v>
      </c>
      <c r="F21" s="15">
        <f t="shared" si="4"/>
        <v>26.69</v>
      </c>
      <c r="G21" s="15">
        <f t="shared" si="5"/>
        <v>40.04</v>
      </c>
      <c r="H21" s="26">
        <v>22</v>
      </c>
      <c r="I21" s="34">
        <f t="shared" si="2"/>
        <v>4.69</v>
      </c>
      <c r="J21" s="35"/>
    </row>
    <row r="22" s="2" customFormat="1" ht="14.45" customHeight="1" spans="1:10">
      <c r="A22" s="14" t="s">
        <v>31</v>
      </c>
      <c r="B22" s="14"/>
      <c r="C22" s="14">
        <f t="shared" ref="C22:I22" si="6">SUM(C23:C30)</f>
        <v>292605</v>
      </c>
      <c r="D22" s="14">
        <f t="shared" si="6"/>
        <v>137410</v>
      </c>
      <c r="E22" s="14">
        <f t="shared" si="6"/>
        <v>1427.46</v>
      </c>
      <c r="F22" s="14">
        <f t="shared" si="6"/>
        <v>933.07</v>
      </c>
      <c r="G22" s="14">
        <f t="shared" si="6"/>
        <v>494.39</v>
      </c>
      <c r="H22" s="14">
        <f t="shared" si="6"/>
        <v>828</v>
      </c>
      <c r="I22" s="32">
        <f t="shared" si="6"/>
        <v>105.07</v>
      </c>
      <c r="J22" s="33"/>
    </row>
    <row r="23" ht="14.45" customHeight="1" spans="1:10">
      <c r="A23" s="15" t="s">
        <v>17</v>
      </c>
      <c r="B23" s="15">
        <v>0.6</v>
      </c>
      <c r="C23" s="17">
        <v>11389</v>
      </c>
      <c r="D23" s="21">
        <v>12710</v>
      </c>
      <c r="E23" s="15">
        <f>ROUND((C23*30+D23*40)/10000,2)</f>
        <v>85.01</v>
      </c>
      <c r="F23" s="15">
        <f>ROUND(E23*B23,2)</f>
        <v>51.01</v>
      </c>
      <c r="G23" s="15">
        <f>E23-F23</f>
        <v>34</v>
      </c>
      <c r="H23" s="26">
        <v>43</v>
      </c>
      <c r="I23" s="34">
        <f t="shared" si="2"/>
        <v>8.01</v>
      </c>
      <c r="J23" s="35"/>
    </row>
    <row r="24" ht="14.45" customHeight="1" spans="1:10">
      <c r="A24" s="15" t="s">
        <v>32</v>
      </c>
      <c r="B24" s="15">
        <v>0.6</v>
      </c>
      <c r="C24" s="19">
        <f>51135-3209</f>
        <v>47926</v>
      </c>
      <c r="D24" s="21">
        <v>21163</v>
      </c>
      <c r="E24" s="15">
        <f t="shared" ref="E24:E30" si="7">ROUND((C24*30+D24*40)/10000,2)</f>
        <v>228.43</v>
      </c>
      <c r="F24" s="15">
        <f t="shared" ref="F24:F30" si="8">ROUND(E24*B24,2)</f>
        <v>137.06</v>
      </c>
      <c r="G24" s="15">
        <f t="shared" ref="G24:G30" si="9">E24-F24</f>
        <v>91.37</v>
      </c>
      <c r="H24" s="26">
        <v>116</v>
      </c>
      <c r="I24" s="34">
        <f t="shared" si="2"/>
        <v>21.06</v>
      </c>
      <c r="J24" s="35"/>
    </row>
    <row r="25" ht="14.45" customHeight="1" spans="1:10">
      <c r="A25" s="15" t="s">
        <v>33</v>
      </c>
      <c r="B25" s="15">
        <v>0.6</v>
      </c>
      <c r="C25" s="19">
        <v>37944</v>
      </c>
      <c r="D25" s="21">
        <v>16445</v>
      </c>
      <c r="E25" s="15">
        <f t="shared" si="7"/>
        <v>179.61</v>
      </c>
      <c r="F25" s="15">
        <f t="shared" si="8"/>
        <v>107.77</v>
      </c>
      <c r="G25" s="15">
        <f t="shared" si="9"/>
        <v>71.84</v>
      </c>
      <c r="H25" s="26">
        <v>93</v>
      </c>
      <c r="I25" s="34">
        <f t="shared" si="2"/>
        <v>14.77</v>
      </c>
      <c r="J25" s="35"/>
    </row>
    <row r="26" ht="14.45" customHeight="1" spans="1:10">
      <c r="A26" s="15" t="s">
        <v>34</v>
      </c>
      <c r="B26" s="15">
        <v>0.6</v>
      </c>
      <c r="C26" s="19">
        <f>70001-2087-4058-119</f>
        <v>63737</v>
      </c>
      <c r="D26" s="21">
        <v>24283</v>
      </c>
      <c r="E26" s="15">
        <f t="shared" si="7"/>
        <v>288.34</v>
      </c>
      <c r="F26" s="15">
        <f t="shared" si="8"/>
        <v>173</v>
      </c>
      <c r="G26" s="15">
        <f t="shared" si="9"/>
        <v>115.34</v>
      </c>
      <c r="H26" s="26">
        <v>153</v>
      </c>
      <c r="I26" s="34">
        <f t="shared" si="2"/>
        <v>20</v>
      </c>
      <c r="J26" s="35"/>
    </row>
    <row r="27" ht="14.45" customHeight="1" spans="1:10">
      <c r="A27" s="15" t="s">
        <v>35</v>
      </c>
      <c r="B27" s="15">
        <v>0.6</v>
      </c>
      <c r="C27" s="19">
        <v>41521</v>
      </c>
      <c r="D27" s="19">
        <v>23136</v>
      </c>
      <c r="E27" s="15">
        <f t="shared" si="7"/>
        <v>217.11</v>
      </c>
      <c r="F27" s="15">
        <f t="shared" si="8"/>
        <v>130.27</v>
      </c>
      <c r="G27" s="15">
        <f t="shared" si="9"/>
        <v>86.84</v>
      </c>
      <c r="H27" s="26">
        <v>120</v>
      </c>
      <c r="I27" s="34">
        <f t="shared" si="2"/>
        <v>10.27</v>
      </c>
      <c r="J27" s="35"/>
    </row>
    <row r="28" ht="14.45" customHeight="1" spans="1:10">
      <c r="A28" s="15" t="s">
        <v>36</v>
      </c>
      <c r="B28" s="15">
        <v>0.6</v>
      </c>
      <c r="C28" s="19">
        <v>3379</v>
      </c>
      <c r="D28" s="19">
        <v>1319</v>
      </c>
      <c r="E28" s="15">
        <f t="shared" si="7"/>
        <v>15.41</v>
      </c>
      <c r="F28" s="15">
        <f t="shared" si="8"/>
        <v>9.25</v>
      </c>
      <c r="G28" s="15">
        <f t="shared" si="9"/>
        <v>6.16</v>
      </c>
      <c r="H28" s="26">
        <v>9</v>
      </c>
      <c r="I28" s="34">
        <f t="shared" si="2"/>
        <v>0.25</v>
      </c>
      <c r="J28" s="35"/>
    </row>
    <row r="29" ht="14.45" customHeight="1" spans="1:10">
      <c r="A29" s="15" t="s">
        <v>37</v>
      </c>
      <c r="B29" s="15">
        <v>0.6</v>
      </c>
      <c r="C29" s="19">
        <v>7451</v>
      </c>
      <c r="D29" s="19">
        <f>4324-2243</f>
        <v>2081</v>
      </c>
      <c r="E29" s="15">
        <f t="shared" si="7"/>
        <v>30.68</v>
      </c>
      <c r="F29" s="15">
        <f t="shared" si="8"/>
        <v>18.41</v>
      </c>
      <c r="G29" s="15">
        <f t="shared" si="9"/>
        <v>12.27</v>
      </c>
      <c r="H29" s="26">
        <v>17</v>
      </c>
      <c r="I29" s="34">
        <f t="shared" si="2"/>
        <v>1.41</v>
      </c>
      <c r="J29" s="35"/>
    </row>
    <row r="30" ht="14.45" customHeight="1" spans="1:10">
      <c r="A30" s="15" t="s">
        <v>38</v>
      </c>
      <c r="B30" s="15">
        <v>0.8</v>
      </c>
      <c r="C30" s="19">
        <f>81174-1916</f>
        <v>79258</v>
      </c>
      <c r="D30" s="19">
        <v>36273</v>
      </c>
      <c r="E30" s="15">
        <f t="shared" si="7"/>
        <v>382.87</v>
      </c>
      <c r="F30" s="15">
        <f t="shared" si="8"/>
        <v>306.3</v>
      </c>
      <c r="G30" s="15">
        <f t="shared" si="9"/>
        <v>76.57</v>
      </c>
      <c r="H30" s="26">
        <v>277</v>
      </c>
      <c r="I30" s="34">
        <f t="shared" si="2"/>
        <v>29.3</v>
      </c>
      <c r="J30" s="35"/>
    </row>
    <row r="31" s="2" customFormat="1" ht="14.45" customHeight="1" spans="1:10">
      <c r="A31" s="14" t="s">
        <v>39</v>
      </c>
      <c r="B31" s="14"/>
      <c r="C31" s="14">
        <f t="shared" ref="C31:I31" si="10">SUM(C32:C43)</f>
        <v>224004</v>
      </c>
      <c r="D31" s="14">
        <f t="shared" si="10"/>
        <v>106188</v>
      </c>
      <c r="E31" s="14">
        <f t="shared" si="10"/>
        <v>1096.77</v>
      </c>
      <c r="F31" s="14">
        <f t="shared" si="10"/>
        <v>815.5</v>
      </c>
      <c r="G31" s="14">
        <f t="shared" si="10"/>
        <v>281.27</v>
      </c>
      <c r="H31" s="14">
        <f t="shared" si="10"/>
        <v>745</v>
      </c>
      <c r="I31" s="14">
        <f t="shared" si="10"/>
        <v>70.5</v>
      </c>
      <c r="J31" s="33"/>
    </row>
    <row r="32" ht="14.45" customHeight="1" spans="1:10">
      <c r="A32" s="15" t="s">
        <v>17</v>
      </c>
      <c r="B32" s="15">
        <v>0.6</v>
      </c>
      <c r="C32" s="22">
        <f>2640+2925+658</f>
        <v>6223</v>
      </c>
      <c r="D32" s="22">
        <f>2389+1398+431</f>
        <v>4218</v>
      </c>
      <c r="E32" s="15">
        <f>ROUND((C32*30+D32*40)/10000,2)</f>
        <v>35.54</v>
      </c>
      <c r="F32" s="15">
        <f>ROUND(E32*B32,2)</f>
        <v>21.32</v>
      </c>
      <c r="G32" s="15">
        <f>E32-F32</f>
        <v>14.22</v>
      </c>
      <c r="H32" s="26">
        <v>17</v>
      </c>
      <c r="I32" s="34">
        <f t="shared" si="2"/>
        <v>4.32</v>
      </c>
      <c r="J32" s="35"/>
    </row>
    <row r="33" s="1" customFormat="1" ht="15.75" spans="1:10">
      <c r="A33" s="15" t="s">
        <v>40</v>
      </c>
      <c r="B33" s="15">
        <v>0.8</v>
      </c>
      <c r="C33" s="23">
        <f>36023-2640-2925</f>
        <v>30458</v>
      </c>
      <c r="D33" s="23">
        <f>14984-2389-1398</f>
        <v>11197</v>
      </c>
      <c r="E33" s="15">
        <f t="shared" ref="E33:E43" si="11">ROUND((C33*30+D33*40)/10000,2)</f>
        <v>136.16</v>
      </c>
      <c r="F33" s="15">
        <f t="shared" ref="F33:F43" si="12">ROUND(E33*B33,2)</f>
        <v>108.93</v>
      </c>
      <c r="G33" s="15">
        <f t="shared" ref="G33:G43" si="13">E33-F33</f>
        <v>27.23</v>
      </c>
      <c r="H33" s="27">
        <v>116</v>
      </c>
      <c r="I33" s="34">
        <f t="shared" si="2"/>
        <v>-7.06999999999999</v>
      </c>
      <c r="J33" s="36"/>
    </row>
    <row r="34" s="1" customFormat="1" ht="14.45" customHeight="1" spans="1:10">
      <c r="A34" s="15" t="s">
        <v>41</v>
      </c>
      <c r="B34" s="15">
        <v>0.8</v>
      </c>
      <c r="C34" s="23">
        <v>6330</v>
      </c>
      <c r="D34" s="23">
        <v>2612</v>
      </c>
      <c r="E34" s="15">
        <f t="shared" si="11"/>
        <v>29.44</v>
      </c>
      <c r="F34" s="15">
        <f t="shared" si="12"/>
        <v>23.55</v>
      </c>
      <c r="G34" s="15">
        <f t="shared" si="13"/>
        <v>5.89</v>
      </c>
      <c r="H34" s="26">
        <v>21</v>
      </c>
      <c r="I34" s="34">
        <f t="shared" si="2"/>
        <v>2.55</v>
      </c>
      <c r="J34" s="35"/>
    </row>
    <row r="35" s="1" customFormat="1" ht="14.45" customHeight="1" spans="1:10">
      <c r="A35" s="15" t="s">
        <v>42</v>
      </c>
      <c r="B35" s="15">
        <v>0.8</v>
      </c>
      <c r="C35" s="23">
        <v>9749</v>
      </c>
      <c r="D35" s="23">
        <v>5430</v>
      </c>
      <c r="E35" s="15">
        <f t="shared" si="11"/>
        <v>50.97</v>
      </c>
      <c r="F35" s="15">
        <f t="shared" si="12"/>
        <v>40.78</v>
      </c>
      <c r="G35" s="15">
        <f t="shared" si="13"/>
        <v>10.19</v>
      </c>
      <c r="H35" s="26">
        <v>37</v>
      </c>
      <c r="I35" s="34">
        <f t="shared" si="2"/>
        <v>3.78</v>
      </c>
      <c r="J35" s="35"/>
    </row>
    <row r="36" ht="14.45" customHeight="1" spans="1:10">
      <c r="A36" s="15" t="s">
        <v>43</v>
      </c>
      <c r="B36" s="15">
        <v>0.8</v>
      </c>
      <c r="C36" s="23">
        <v>22611</v>
      </c>
      <c r="D36" s="23">
        <v>12788</v>
      </c>
      <c r="E36" s="15">
        <f t="shared" si="11"/>
        <v>118.99</v>
      </c>
      <c r="F36" s="15">
        <f t="shared" si="12"/>
        <v>95.19</v>
      </c>
      <c r="G36" s="15">
        <f t="shared" si="13"/>
        <v>23.8</v>
      </c>
      <c r="H36" s="26">
        <v>85</v>
      </c>
      <c r="I36" s="34">
        <f t="shared" si="2"/>
        <v>10.19</v>
      </c>
      <c r="J36" s="35"/>
    </row>
    <row r="37" ht="14.45" customHeight="1" spans="1:10">
      <c r="A37" s="15" t="s">
        <v>44</v>
      </c>
      <c r="B37" s="15">
        <v>0.8</v>
      </c>
      <c r="C37" s="23">
        <v>34116</v>
      </c>
      <c r="D37" s="23">
        <v>15684</v>
      </c>
      <c r="E37" s="15">
        <f t="shared" si="11"/>
        <v>165.08</v>
      </c>
      <c r="F37" s="15">
        <f t="shared" si="12"/>
        <v>132.06</v>
      </c>
      <c r="G37" s="15">
        <f t="shared" si="13"/>
        <v>33.02</v>
      </c>
      <c r="H37" s="26">
        <v>118</v>
      </c>
      <c r="I37" s="34">
        <f t="shared" si="2"/>
        <v>14.06</v>
      </c>
      <c r="J37" s="35"/>
    </row>
    <row r="38" ht="14.45" customHeight="1" spans="1:10">
      <c r="A38" s="15" t="s">
        <v>45</v>
      </c>
      <c r="B38" s="15">
        <v>0.8</v>
      </c>
      <c r="C38" s="23">
        <v>32352</v>
      </c>
      <c r="D38" s="23">
        <v>12310</v>
      </c>
      <c r="E38" s="15">
        <f t="shared" si="11"/>
        <v>146.3</v>
      </c>
      <c r="F38" s="15">
        <f t="shared" si="12"/>
        <v>117.04</v>
      </c>
      <c r="G38" s="15">
        <f t="shared" si="13"/>
        <v>29.26</v>
      </c>
      <c r="H38" s="26">
        <v>102</v>
      </c>
      <c r="I38" s="34">
        <f t="shared" ref="I38:I69" si="14">F38-H38</f>
        <v>15.04</v>
      </c>
      <c r="J38" s="35"/>
    </row>
    <row r="39" ht="14.45" customHeight="1" spans="1:10">
      <c r="A39" s="15" t="s">
        <v>46</v>
      </c>
      <c r="B39" s="15">
        <v>0.8</v>
      </c>
      <c r="C39" s="23">
        <f>23623-658</f>
        <v>22965</v>
      </c>
      <c r="D39" s="23">
        <f>13822-431</f>
        <v>13391</v>
      </c>
      <c r="E39" s="15">
        <f t="shared" si="11"/>
        <v>122.46</v>
      </c>
      <c r="F39" s="15">
        <f t="shared" si="12"/>
        <v>97.97</v>
      </c>
      <c r="G39" s="15">
        <f t="shared" si="13"/>
        <v>24.49</v>
      </c>
      <c r="H39" s="26">
        <v>89</v>
      </c>
      <c r="I39" s="34">
        <f t="shared" si="14"/>
        <v>8.97</v>
      </c>
      <c r="J39" s="35"/>
    </row>
    <row r="40" ht="14.45" customHeight="1" spans="1:10">
      <c r="A40" s="15" t="s">
        <v>47</v>
      </c>
      <c r="B40" s="15">
        <v>0.8</v>
      </c>
      <c r="C40" s="23">
        <v>12555</v>
      </c>
      <c r="D40" s="23">
        <v>6961</v>
      </c>
      <c r="E40" s="15">
        <f t="shared" si="11"/>
        <v>65.51</v>
      </c>
      <c r="F40" s="15">
        <f t="shared" si="12"/>
        <v>52.41</v>
      </c>
      <c r="G40" s="15">
        <f t="shared" si="13"/>
        <v>13.1</v>
      </c>
      <c r="H40" s="26">
        <v>47</v>
      </c>
      <c r="I40" s="34">
        <f t="shared" si="14"/>
        <v>5.41</v>
      </c>
      <c r="J40" s="35"/>
    </row>
    <row r="41" ht="14.45" customHeight="1" spans="1:10">
      <c r="A41" s="15" t="s">
        <v>48</v>
      </c>
      <c r="B41" s="15">
        <v>0.8</v>
      </c>
      <c r="C41" s="23">
        <v>9476</v>
      </c>
      <c r="D41" s="23">
        <v>4304</v>
      </c>
      <c r="E41" s="15">
        <f t="shared" si="11"/>
        <v>45.64</v>
      </c>
      <c r="F41" s="15">
        <f t="shared" si="12"/>
        <v>36.51</v>
      </c>
      <c r="G41" s="15">
        <f t="shared" si="13"/>
        <v>9.13</v>
      </c>
      <c r="H41" s="26">
        <v>32</v>
      </c>
      <c r="I41" s="34">
        <f t="shared" si="14"/>
        <v>4.51</v>
      </c>
      <c r="J41" s="35"/>
    </row>
    <row r="42" ht="14.45" customHeight="1" spans="1:10">
      <c r="A42" s="15" t="s">
        <v>49</v>
      </c>
      <c r="B42" s="15">
        <v>0.8</v>
      </c>
      <c r="C42" s="23">
        <v>8419</v>
      </c>
      <c r="D42" s="23">
        <v>4605</v>
      </c>
      <c r="E42" s="15">
        <f t="shared" si="11"/>
        <v>43.68</v>
      </c>
      <c r="F42" s="15">
        <f t="shared" si="12"/>
        <v>34.94</v>
      </c>
      <c r="G42" s="15">
        <f t="shared" si="13"/>
        <v>8.74</v>
      </c>
      <c r="H42" s="26">
        <v>32</v>
      </c>
      <c r="I42" s="34">
        <f t="shared" si="14"/>
        <v>2.94</v>
      </c>
      <c r="J42" s="35"/>
    </row>
    <row r="43" ht="14.45" customHeight="1" spans="1:10">
      <c r="A43" s="15" t="s">
        <v>50</v>
      </c>
      <c r="B43" s="15">
        <v>0.4</v>
      </c>
      <c r="C43" s="23">
        <v>28750</v>
      </c>
      <c r="D43" s="23">
        <v>12688</v>
      </c>
      <c r="E43" s="15">
        <f t="shared" si="11"/>
        <v>137</v>
      </c>
      <c r="F43" s="15">
        <f t="shared" si="12"/>
        <v>54.8</v>
      </c>
      <c r="G43" s="15">
        <f t="shared" si="13"/>
        <v>82.2</v>
      </c>
      <c r="H43" s="26">
        <v>49</v>
      </c>
      <c r="I43" s="34">
        <f t="shared" si="14"/>
        <v>5.8</v>
      </c>
      <c r="J43" s="35"/>
    </row>
    <row r="44" ht="14.45" customHeight="1" spans="1:10">
      <c r="A44" s="14" t="s">
        <v>51</v>
      </c>
      <c r="B44" s="14"/>
      <c r="C44" s="14">
        <f t="shared" ref="C44:I44" si="15">SUM(C45:C57)</f>
        <v>876304</v>
      </c>
      <c r="D44" s="14">
        <f t="shared" si="15"/>
        <v>374465</v>
      </c>
      <c r="E44" s="14">
        <f t="shared" si="15"/>
        <v>4126.8</v>
      </c>
      <c r="F44" s="14">
        <f t="shared" si="15"/>
        <v>1721.01</v>
      </c>
      <c r="G44" s="14">
        <f t="shared" si="15"/>
        <v>2405.79</v>
      </c>
      <c r="H44" s="14">
        <f t="shared" si="15"/>
        <v>1529</v>
      </c>
      <c r="I44" s="32">
        <f t="shared" si="15"/>
        <v>192.01</v>
      </c>
      <c r="J44" s="35"/>
    </row>
    <row r="45" ht="14.45" customHeight="1" spans="1:10">
      <c r="A45" s="15" t="s">
        <v>17</v>
      </c>
      <c r="B45" s="15">
        <v>0.2</v>
      </c>
      <c r="C45" s="17">
        <v>15194</v>
      </c>
      <c r="D45" s="17">
        <v>18841</v>
      </c>
      <c r="E45" s="15">
        <f>ROUND((C45*30+D45*40)/10000,2)</f>
        <v>120.95</v>
      </c>
      <c r="F45" s="15">
        <f>ROUND(E45*B45,2)</f>
        <v>24.19</v>
      </c>
      <c r="G45" s="15">
        <f>E45-F45</f>
        <v>96.76</v>
      </c>
      <c r="H45" s="26">
        <v>21</v>
      </c>
      <c r="I45" s="34">
        <f t="shared" si="14"/>
        <v>3.19</v>
      </c>
      <c r="J45" s="35"/>
    </row>
    <row r="46" s="2" customFormat="1" ht="14.45" customHeight="1" spans="1:10">
      <c r="A46" s="15" t="s">
        <v>52</v>
      </c>
      <c r="B46" s="15">
        <v>0.2</v>
      </c>
      <c r="C46" s="19">
        <v>43675</v>
      </c>
      <c r="D46" s="19">
        <v>16749</v>
      </c>
      <c r="E46" s="15">
        <f t="shared" ref="E46:E57" si="16">ROUND((C46*30+D46*40)/10000,2)</f>
        <v>198.02</v>
      </c>
      <c r="F46" s="15">
        <f t="shared" ref="F46:F57" si="17">ROUND(E46*B46,2)</f>
        <v>39.6</v>
      </c>
      <c r="G46" s="15">
        <f t="shared" ref="G46:G57" si="18">E46-F46</f>
        <v>158.42</v>
      </c>
      <c r="H46" s="26">
        <v>35</v>
      </c>
      <c r="I46" s="34">
        <f t="shared" si="14"/>
        <v>4.6</v>
      </c>
      <c r="J46" s="33"/>
    </row>
    <row r="47" ht="14.45" customHeight="1" spans="1:10">
      <c r="A47" s="15" t="s">
        <v>53</v>
      </c>
      <c r="B47" s="15">
        <v>0.2</v>
      </c>
      <c r="C47" s="19">
        <v>52258</v>
      </c>
      <c r="D47" s="19">
        <v>14783</v>
      </c>
      <c r="E47" s="15">
        <f t="shared" si="16"/>
        <v>215.91</v>
      </c>
      <c r="F47" s="15">
        <f t="shared" si="17"/>
        <v>43.18</v>
      </c>
      <c r="G47" s="15">
        <f t="shared" si="18"/>
        <v>172.73</v>
      </c>
      <c r="H47" s="26">
        <v>37</v>
      </c>
      <c r="I47" s="34">
        <f t="shared" si="14"/>
        <v>6.18</v>
      </c>
      <c r="J47" s="35"/>
    </row>
    <row r="48" ht="14.45" customHeight="1" spans="1:10">
      <c r="A48" s="15" t="s">
        <v>54</v>
      </c>
      <c r="B48" s="15">
        <v>0.2</v>
      </c>
      <c r="C48" s="19">
        <v>26364</v>
      </c>
      <c r="D48" s="19">
        <v>9636</v>
      </c>
      <c r="E48" s="15">
        <f t="shared" si="16"/>
        <v>117.64</v>
      </c>
      <c r="F48" s="15">
        <f t="shared" si="17"/>
        <v>23.53</v>
      </c>
      <c r="G48" s="15">
        <f t="shared" si="18"/>
        <v>94.11</v>
      </c>
      <c r="H48" s="26">
        <v>20</v>
      </c>
      <c r="I48" s="34">
        <f t="shared" si="14"/>
        <v>3.53</v>
      </c>
      <c r="J48" s="35"/>
    </row>
    <row r="49" ht="14.45" customHeight="1" spans="1:10">
      <c r="A49" s="15" t="s">
        <v>55</v>
      </c>
      <c r="B49" s="15">
        <v>0.2</v>
      </c>
      <c r="C49" s="19">
        <v>36240</v>
      </c>
      <c r="D49" s="19">
        <v>15354</v>
      </c>
      <c r="E49" s="15">
        <f t="shared" si="16"/>
        <v>170.14</v>
      </c>
      <c r="F49" s="15">
        <f t="shared" si="17"/>
        <v>34.03</v>
      </c>
      <c r="G49" s="15">
        <f t="shared" si="18"/>
        <v>136.11</v>
      </c>
      <c r="H49" s="26">
        <v>30</v>
      </c>
      <c r="I49" s="34">
        <f t="shared" si="14"/>
        <v>4.03</v>
      </c>
      <c r="J49" s="35"/>
    </row>
    <row r="50" ht="14.45" customHeight="1" spans="1:10">
      <c r="A50" s="15" t="s">
        <v>56</v>
      </c>
      <c r="B50" s="15">
        <v>0.4</v>
      </c>
      <c r="C50" s="19">
        <v>84860</v>
      </c>
      <c r="D50" s="19">
        <v>29881</v>
      </c>
      <c r="E50" s="15">
        <f t="shared" si="16"/>
        <v>374.1</v>
      </c>
      <c r="F50" s="15">
        <f t="shared" si="17"/>
        <v>149.64</v>
      </c>
      <c r="G50" s="15">
        <f t="shared" si="18"/>
        <v>224.46</v>
      </c>
      <c r="H50" s="26">
        <v>127</v>
      </c>
      <c r="I50" s="34">
        <f t="shared" si="14"/>
        <v>22.64</v>
      </c>
      <c r="J50" s="35"/>
    </row>
    <row r="51" ht="14.45" customHeight="1" spans="1:10">
      <c r="A51" s="15" t="s">
        <v>57</v>
      </c>
      <c r="B51" s="15">
        <v>0.8</v>
      </c>
      <c r="C51" s="19">
        <v>98636</v>
      </c>
      <c r="D51" s="19">
        <v>54262</v>
      </c>
      <c r="E51" s="15">
        <f t="shared" si="16"/>
        <v>512.96</v>
      </c>
      <c r="F51" s="15">
        <f t="shared" si="17"/>
        <v>410.37</v>
      </c>
      <c r="G51" s="15">
        <f t="shared" si="18"/>
        <v>102.59</v>
      </c>
      <c r="H51" s="26">
        <v>385</v>
      </c>
      <c r="I51" s="34">
        <f t="shared" si="14"/>
        <v>25.37</v>
      </c>
      <c r="J51" s="35"/>
    </row>
    <row r="52" ht="14.45" customHeight="1" spans="1:10">
      <c r="A52" s="15" t="s">
        <v>58</v>
      </c>
      <c r="B52" s="15">
        <v>0.8</v>
      </c>
      <c r="C52" s="19">
        <v>35750</v>
      </c>
      <c r="D52" s="19">
        <v>19437</v>
      </c>
      <c r="E52" s="15">
        <f t="shared" si="16"/>
        <v>185</v>
      </c>
      <c r="F52" s="15">
        <f t="shared" si="17"/>
        <v>148</v>
      </c>
      <c r="G52" s="15">
        <f t="shared" si="18"/>
        <v>37</v>
      </c>
      <c r="H52" s="26">
        <v>132</v>
      </c>
      <c r="I52" s="34">
        <f t="shared" si="14"/>
        <v>16</v>
      </c>
      <c r="J52" s="35"/>
    </row>
    <row r="53" ht="14.45" customHeight="1" spans="1:10">
      <c r="A53" s="15" t="s">
        <v>59</v>
      </c>
      <c r="B53" s="15">
        <v>0.8</v>
      </c>
      <c r="C53" s="19">
        <v>37896</v>
      </c>
      <c r="D53" s="19">
        <v>12117</v>
      </c>
      <c r="E53" s="15">
        <f t="shared" si="16"/>
        <v>162.16</v>
      </c>
      <c r="F53" s="15">
        <f t="shared" si="17"/>
        <v>129.73</v>
      </c>
      <c r="G53" s="15">
        <f t="shared" si="18"/>
        <v>32.43</v>
      </c>
      <c r="H53" s="26">
        <v>110</v>
      </c>
      <c r="I53" s="34">
        <f t="shared" si="14"/>
        <v>19.73</v>
      </c>
      <c r="J53" s="35"/>
    </row>
    <row r="54" ht="14.45" customHeight="1" spans="1:10">
      <c r="A54" s="15" t="s">
        <v>60</v>
      </c>
      <c r="B54" s="15">
        <v>0.2</v>
      </c>
      <c r="C54" s="19">
        <v>70437</v>
      </c>
      <c r="D54" s="19">
        <v>30646</v>
      </c>
      <c r="E54" s="15">
        <f t="shared" si="16"/>
        <v>333.9</v>
      </c>
      <c r="F54" s="15">
        <f t="shared" si="17"/>
        <v>66.78</v>
      </c>
      <c r="G54" s="15">
        <f t="shared" si="18"/>
        <v>267.12</v>
      </c>
      <c r="H54" s="26">
        <v>59</v>
      </c>
      <c r="I54" s="34">
        <f t="shared" si="14"/>
        <v>7.78</v>
      </c>
      <c r="J54" s="35"/>
    </row>
    <row r="55" ht="14.45" customHeight="1" spans="1:10">
      <c r="A55" s="15" t="s">
        <v>61</v>
      </c>
      <c r="B55" s="15">
        <v>0.2</v>
      </c>
      <c r="C55" s="19">
        <v>198888</v>
      </c>
      <c r="D55" s="19">
        <v>80128</v>
      </c>
      <c r="E55" s="15">
        <f t="shared" si="16"/>
        <v>917.18</v>
      </c>
      <c r="F55" s="15">
        <f t="shared" si="17"/>
        <v>183.44</v>
      </c>
      <c r="G55" s="15">
        <f t="shared" si="18"/>
        <v>733.74</v>
      </c>
      <c r="H55" s="26">
        <v>162</v>
      </c>
      <c r="I55" s="34">
        <f t="shared" si="14"/>
        <v>21.44</v>
      </c>
      <c r="J55" s="35"/>
    </row>
    <row r="56" ht="14.45" customHeight="1" spans="1:10">
      <c r="A56" s="15" t="s">
        <v>62</v>
      </c>
      <c r="B56" s="15">
        <v>0.6</v>
      </c>
      <c r="C56" s="19">
        <v>151146</v>
      </c>
      <c r="D56" s="19">
        <v>62875</v>
      </c>
      <c r="E56" s="15">
        <f t="shared" si="16"/>
        <v>704.94</v>
      </c>
      <c r="F56" s="15">
        <f t="shared" si="17"/>
        <v>422.96</v>
      </c>
      <c r="G56" s="15">
        <f t="shared" si="18"/>
        <v>281.98</v>
      </c>
      <c r="H56" s="26">
        <v>372</v>
      </c>
      <c r="I56" s="34">
        <f t="shared" si="14"/>
        <v>50.96</v>
      </c>
      <c r="J56" s="35"/>
    </row>
    <row r="57" ht="14.45" customHeight="1" spans="1:10">
      <c r="A57" s="15" t="s">
        <v>63</v>
      </c>
      <c r="B57" s="15">
        <v>0.4</v>
      </c>
      <c r="C57" s="19">
        <v>24960</v>
      </c>
      <c r="D57" s="19">
        <v>9756</v>
      </c>
      <c r="E57" s="15">
        <f t="shared" si="16"/>
        <v>113.9</v>
      </c>
      <c r="F57" s="15">
        <f t="shared" si="17"/>
        <v>45.56</v>
      </c>
      <c r="G57" s="15">
        <f t="shared" si="18"/>
        <v>68.34</v>
      </c>
      <c r="H57" s="26">
        <v>39</v>
      </c>
      <c r="I57" s="34">
        <f t="shared" si="14"/>
        <v>6.56</v>
      </c>
      <c r="J57" s="35"/>
    </row>
    <row r="58" ht="14.45" customHeight="1" spans="1:10">
      <c r="A58" s="14" t="s">
        <v>64</v>
      </c>
      <c r="B58" s="14"/>
      <c r="C58" s="14">
        <f t="shared" ref="C58:I58" si="19">SUM(C59:C75)</f>
        <v>458104</v>
      </c>
      <c r="D58" s="14">
        <f t="shared" si="19"/>
        <v>182099</v>
      </c>
      <c r="E58" s="14">
        <f t="shared" si="19"/>
        <v>2102.71</v>
      </c>
      <c r="F58" s="14">
        <f t="shared" si="19"/>
        <v>1328.77</v>
      </c>
      <c r="G58" s="14">
        <f t="shared" si="19"/>
        <v>773.94</v>
      </c>
      <c r="H58" s="14">
        <f t="shared" si="19"/>
        <v>1162</v>
      </c>
      <c r="I58" s="32">
        <f t="shared" si="19"/>
        <v>166.77</v>
      </c>
      <c r="J58" s="35"/>
    </row>
    <row r="59" ht="14.45" customHeight="1" spans="1:10">
      <c r="A59" s="15" t="s">
        <v>17</v>
      </c>
      <c r="B59" s="15">
        <v>0.4</v>
      </c>
      <c r="C59" s="17">
        <f>10682+709</f>
        <v>11391</v>
      </c>
      <c r="D59" s="17">
        <f>20934+1833+1467</f>
        <v>24234</v>
      </c>
      <c r="E59" s="15">
        <f>ROUND((C59*30+D59*40)/10000,2)</f>
        <v>131.11</v>
      </c>
      <c r="F59" s="15">
        <f>ROUND(E59*B59,2)</f>
        <v>52.44</v>
      </c>
      <c r="G59" s="15">
        <f>E59-F59</f>
        <v>78.67</v>
      </c>
      <c r="H59" s="26">
        <v>48</v>
      </c>
      <c r="I59" s="34">
        <f t="shared" si="14"/>
        <v>4.44</v>
      </c>
      <c r="J59" s="35"/>
    </row>
    <row r="60" s="2" customFormat="1" ht="14.45" customHeight="1" spans="1:10">
      <c r="A60" s="15" t="s">
        <v>65</v>
      </c>
      <c r="B60" s="15">
        <v>0.4</v>
      </c>
      <c r="C60" s="19">
        <f>56916-10682</f>
        <v>46234</v>
      </c>
      <c r="D60" s="19">
        <f>29765-20934</f>
        <v>8831</v>
      </c>
      <c r="E60" s="15">
        <f t="shared" ref="E60:E75" si="20">ROUND((C60*30+D60*40)/10000,2)</f>
        <v>174.03</v>
      </c>
      <c r="F60" s="15">
        <f t="shared" ref="F60:F75" si="21">ROUND(E60*B60,2)</f>
        <v>69.61</v>
      </c>
      <c r="G60" s="15">
        <f t="shared" ref="G60:G75" si="22">E60-F60</f>
        <v>104.42</v>
      </c>
      <c r="H60" s="26">
        <v>61</v>
      </c>
      <c r="I60" s="34">
        <f t="shared" si="14"/>
        <v>8.61</v>
      </c>
      <c r="J60" s="33"/>
    </row>
    <row r="61" ht="14.45" customHeight="1" spans="1:10">
      <c r="A61" s="15" t="s">
        <v>66</v>
      </c>
      <c r="B61" s="15">
        <v>0.4</v>
      </c>
      <c r="C61" s="19">
        <v>34818</v>
      </c>
      <c r="D61" s="19">
        <f>8637-1833</f>
        <v>6804</v>
      </c>
      <c r="E61" s="15">
        <f t="shared" si="20"/>
        <v>131.67</v>
      </c>
      <c r="F61" s="15">
        <f t="shared" si="21"/>
        <v>52.67</v>
      </c>
      <c r="G61" s="15">
        <f t="shared" si="22"/>
        <v>79</v>
      </c>
      <c r="H61" s="26">
        <v>41</v>
      </c>
      <c r="I61" s="34">
        <f t="shared" si="14"/>
        <v>11.67</v>
      </c>
      <c r="J61" s="35"/>
    </row>
    <row r="62" ht="14.45" customHeight="1" spans="1:10">
      <c r="A62" s="15" t="s">
        <v>67</v>
      </c>
      <c r="B62" s="15">
        <v>0.8</v>
      </c>
      <c r="C62" s="19">
        <v>33226</v>
      </c>
      <c r="D62" s="19">
        <v>13263</v>
      </c>
      <c r="E62" s="15">
        <f t="shared" si="20"/>
        <v>152.73</v>
      </c>
      <c r="F62" s="15">
        <f t="shared" si="21"/>
        <v>122.18</v>
      </c>
      <c r="G62" s="15">
        <f t="shared" si="22"/>
        <v>30.55</v>
      </c>
      <c r="H62" s="26">
        <v>108</v>
      </c>
      <c r="I62" s="34">
        <f t="shared" si="14"/>
        <v>14.18</v>
      </c>
      <c r="J62" s="35"/>
    </row>
    <row r="63" ht="14.45" customHeight="1" spans="1:10">
      <c r="A63" s="15" t="s">
        <v>68</v>
      </c>
      <c r="B63" s="15">
        <v>0.8</v>
      </c>
      <c r="C63" s="19">
        <v>67927</v>
      </c>
      <c r="D63" s="19">
        <v>26043</v>
      </c>
      <c r="E63" s="15">
        <f t="shared" si="20"/>
        <v>307.95</v>
      </c>
      <c r="F63" s="15">
        <f t="shared" si="21"/>
        <v>246.36</v>
      </c>
      <c r="G63" s="15">
        <f t="shared" si="22"/>
        <v>61.59</v>
      </c>
      <c r="H63" s="26">
        <v>211</v>
      </c>
      <c r="I63" s="34">
        <f t="shared" si="14"/>
        <v>35.36</v>
      </c>
      <c r="J63" s="35"/>
    </row>
    <row r="64" ht="14.45" customHeight="1" spans="1:10">
      <c r="A64" s="15" t="s">
        <v>69</v>
      </c>
      <c r="B64" s="15">
        <v>0.8</v>
      </c>
      <c r="C64" s="19">
        <v>19289</v>
      </c>
      <c r="D64" s="19">
        <v>5537</v>
      </c>
      <c r="E64" s="15">
        <f t="shared" si="20"/>
        <v>80.02</v>
      </c>
      <c r="F64" s="15">
        <f t="shared" si="21"/>
        <v>64.02</v>
      </c>
      <c r="G64" s="15">
        <f t="shared" si="22"/>
        <v>16</v>
      </c>
      <c r="H64" s="26">
        <v>54</v>
      </c>
      <c r="I64" s="34">
        <f t="shared" si="14"/>
        <v>10.02</v>
      </c>
      <c r="J64" s="35"/>
    </row>
    <row r="65" ht="14.45" customHeight="1" spans="1:10">
      <c r="A65" s="15" t="s">
        <v>70</v>
      </c>
      <c r="B65" s="15">
        <v>0.8</v>
      </c>
      <c r="C65" s="19">
        <v>49901</v>
      </c>
      <c r="D65" s="19">
        <v>21593</v>
      </c>
      <c r="E65" s="15">
        <f t="shared" si="20"/>
        <v>236.08</v>
      </c>
      <c r="F65" s="15">
        <f t="shared" si="21"/>
        <v>188.86</v>
      </c>
      <c r="G65" s="15">
        <f t="shared" si="22"/>
        <v>47.22</v>
      </c>
      <c r="H65" s="26">
        <v>168</v>
      </c>
      <c r="I65" s="34">
        <f t="shared" si="14"/>
        <v>20.86</v>
      </c>
      <c r="J65" s="35"/>
    </row>
    <row r="66" ht="14.45" customHeight="1" spans="1:10">
      <c r="A66" s="15" t="s">
        <v>71</v>
      </c>
      <c r="B66" s="15">
        <v>0.6</v>
      </c>
      <c r="C66" s="19">
        <v>21080</v>
      </c>
      <c r="D66" s="19">
        <v>7244</v>
      </c>
      <c r="E66" s="15">
        <f t="shared" si="20"/>
        <v>92.22</v>
      </c>
      <c r="F66" s="15">
        <f t="shared" si="21"/>
        <v>55.33</v>
      </c>
      <c r="G66" s="15">
        <f t="shared" si="22"/>
        <v>36.89</v>
      </c>
      <c r="H66" s="26">
        <v>46</v>
      </c>
      <c r="I66" s="34">
        <f t="shared" si="14"/>
        <v>9.33</v>
      </c>
      <c r="J66" s="35"/>
    </row>
    <row r="67" ht="14.45" customHeight="1" spans="1:10">
      <c r="A67" s="15" t="s">
        <v>72</v>
      </c>
      <c r="B67" s="15">
        <v>0.8</v>
      </c>
      <c r="C67" s="19">
        <v>19006</v>
      </c>
      <c r="D67" s="19">
        <v>7149</v>
      </c>
      <c r="E67" s="15">
        <f t="shared" si="20"/>
        <v>85.61</v>
      </c>
      <c r="F67" s="15">
        <f t="shared" si="21"/>
        <v>68.49</v>
      </c>
      <c r="G67" s="15">
        <f t="shared" si="22"/>
        <v>17.12</v>
      </c>
      <c r="H67" s="26">
        <v>59</v>
      </c>
      <c r="I67" s="34">
        <f t="shared" si="14"/>
        <v>9.48999999999999</v>
      </c>
      <c r="J67" s="35"/>
    </row>
    <row r="68" ht="14.45" customHeight="1" spans="1:10">
      <c r="A68" s="15" t="s">
        <v>73</v>
      </c>
      <c r="B68" s="15">
        <v>0.8</v>
      </c>
      <c r="C68" s="19">
        <v>18786</v>
      </c>
      <c r="D68" s="19">
        <v>7906</v>
      </c>
      <c r="E68" s="15">
        <f t="shared" si="20"/>
        <v>87.98</v>
      </c>
      <c r="F68" s="15">
        <f t="shared" si="21"/>
        <v>70.38</v>
      </c>
      <c r="G68" s="15">
        <f t="shared" si="22"/>
        <v>17.6</v>
      </c>
      <c r="H68" s="26">
        <v>62</v>
      </c>
      <c r="I68" s="34">
        <f t="shared" si="14"/>
        <v>8.38</v>
      </c>
      <c r="J68" s="35"/>
    </row>
    <row r="69" ht="14.45" customHeight="1" spans="1:10">
      <c r="A69" s="15" t="s">
        <v>74</v>
      </c>
      <c r="B69" s="15">
        <v>0.8</v>
      </c>
      <c r="C69" s="19">
        <v>35130</v>
      </c>
      <c r="D69" s="19">
        <v>14106</v>
      </c>
      <c r="E69" s="15">
        <f t="shared" si="20"/>
        <v>161.81</v>
      </c>
      <c r="F69" s="15">
        <f t="shared" si="21"/>
        <v>129.45</v>
      </c>
      <c r="G69" s="15">
        <f t="shared" si="22"/>
        <v>32.36</v>
      </c>
      <c r="H69" s="26">
        <v>115</v>
      </c>
      <c r="I69" s="34">
        <f t="shared" ref="I69:I108" si="23">F69-H69</f>
        <v>14.45</v>
      </c>
      <c r="J69" s="35"/>
    </row>
    <row r="70" ht="14.45" customHeight="1" spans="1:10">
      <c r="A70" s="15" t="s">
        <v>75</v>
      </c>
      <c r="B70" s="15">
        <v>0.8</v>
      </c>
      <c r="C70" s="19">
        <v>10019</v>
      </c>
      <c r="D70" s="19">
        <v>4824</v>
      </c>
      <c r="E70" s="15">
        <f t="shared" si="20"/>
        <v>49.35</v>
      </c>
      <c r="F70" s="15">
        <f t="shared" si="21"/>
        <v>39.48</v>
      </c>
      <c r="G70" s="15">
        <f t="shared" si="22"/>
        <v>9.87</v>
      </c>
      <c r="H70" s="26">
        <v>37</v>
      </c>
      <c r="I70" s="34">
        <f t="shared" si="23"/>
        <v>2.48</v>
      </c>
      <c r="J70" s="35"/>
    </row>
    <row r="71" ht="14.45" customHeight="1" spans="1:10">
      <c r="A71" s="15" t="s">
        <v>76</v>
      </c>
      <c r="B71" s="15">
        <v>0.4</v>
      </c>
      <c r="C71" s="19">
        <v>45467</v>
      </c>
      <c r="D71" s="19">
        <v>16524</v>
      </c>
      <c r="E71" s="15">
        <f t="shared" si="20"/>
        <v>202.5</v>
      </c>
      <c r="F71" s="15">
        <f t="shared" si="21"/>
        <v>81</v>
      </c>
      <c r="G71" s="15">
        <f t="shared" si="22"/>
        <v>121.5</v>
      </c>
      <c r="H71" s="26">
        <v>72</v>
      </c>
      <c r="I71" s="34">
        <f t="shared" si="23"/>
        <v>9</v>
      </c>
      <c r="J71" s="35"/>
    </row>
    <row r="72" ht="14.45" customHeight="1" spans="1:10">
      <c r="A72" s="15" t="s">
        <v>77</v>
      </c>
      <c r="B72" s="15">
        <v>0.4</v>
      </c>
      <c r="C72" s="19">
        <f>13527-709</f>
        <v>12818</v>
      </c>
      <c r="D72" s="19">
        <f>5581-1467</f>
        <v>4114</v>
      </c>
      <c r="E72" s="15">
        <f t="shared" si="20"/>
        <v>54.91</v>
      </c>
      <c r="F72" s="15">
        <f t="shared" si="21"/>
        <v>21.96</v>
      </c>
      <c r="G72" s="15">
        <f t="shared" si="22"/>
        <v>32.95</v>
      </c>
      <c r="H72" s="26">
        <v>22</v>
      </c>
      <c r="I72" s="34">
        <f t="shared" si="23"/>
        <v>-0.0399999999999991</v>
      </c>
      <c r="J72" s="35"/>
    </row>
    <row r="73" ht="14.45" customHeight="1" spans="1:10">
      <c r="A73" s="15" t="s">
        <v>78</v>
      </c>
      <c r="B73" s="15">
        <v>0.8</v>
      </c>
      <c r="C73" s="19">
        <v>2533</v>
      </c>
      <c r="D73" s="19">
        <v>1001</v>
      </c>
      <c r="E73" s="15">
        <f t="shared" si="20"/>
        <v>11.6</v>
      </c>
      <c r="F73" s="15">
        <f t="shared" si="21"/>
        <v>9.28</v>
      </c>
      <c r="G73" s="15">
        <f t="shared" si="22"/>
        <v>2.32</v>
      </c>
      <c r="H73" s="26">
        <v>8</v>
      </c>
      <c r="I73" s="34">
        <f t="shared" si="23"/>
        <v>1.28</v>
      </c>
      <c r="J73" s="35"/>
    </row>
    <row r="74" ht="14.45" customHeight="1" spans="1:10">
      <c r="A74" s="15" t="s">
        <v>79</v>
      </c>
      <c r="B74" s="15">
        <v>0.4</v>
      </c>
      <c r="C74" s="19">
        <v>7329</v>
      </c>
      <c r="D74" s="19">
        <v>3359</v>
      </c>
      <c r="E74" s="15">
        <f t="shared" si="20"/>
        <v>35.42</v>
      </c>
      <c r="F74" s="15">
        <f t="shared" si="21"/>
        <v>14.17</v>
      </c>
      <c r="G74" s="15">
        <f t="shared" si="22"/>
        <v>21.25</v>
      </c>
      <c r="H74" s="26">
        <v>12</v>
      </c>
      <c r="I74" s="34">
        <f t="shared" si="23"/>
        <v>2.17</v>
      </c>
      <c r="J74" s="35"/>
    </row>
    <row r="75" ht="14.45" customHeight="1" spans="1:10">
      <c r="A75" s="15" t="s">
        <v>80</v>
      </c>
      <c r="B75" s="15">
        <v>0.4</v>
      </c>
      <c r="C75" s="19">
        <v>23150</v>
      </c>
      <c r="D75" s="19">
        <v>9567</v>
      </c>
      <c r="E75" s="15">
        <f t="shared" si="20"/>
        <v>107.72</v>
      </c>
      <c r="F75" s="15">
        <f t="shared" si="21"/>
        <v>43.09</v>
      </c>
      <c r="G75" s="15">
        <f t="shared" si="22"/>
        <v>64.63</v>
      </c>
      <c r="H75" s="26">
        <v>38</v>
      </c>
      <c r="I75" s="34">
        <f t="shared" si="23"/>
        <v>5.09</v>
      </c>
      <c r="J75" s="35"/>
    </row>
    <row r="76" ht="14.45" customHeight="1" spans="1:10">
      <c r="A76" s="14" t="s">
        <v>81</v>
      </c>
      <c r="B76" s="14"/>
      <c r="C76" s="14">
        <f t="shared" ref="C76:I76" si="24">SUM(C77:C87)</f>
        <v>188828</v>
      </c>
      <c r="D76" s="14">
        <f t="shared" si="24"/>
        <v>102495</v>
      </c>
      <c r="E76" s="14">
        <f t="shared" si="24"/>
        <v>976.47</v>
      </c>
      <c r="F76" s="14">
        <f t="shared" si="24"/>
        <v>770.31</v>
      </c>
      <c r="G76" s="14">
        <f t="shared" si="24"/>
        <v>206.16</v>
      </c>
      <c r="H76" s="38">
        <f t="shared" si="24"/>
        <v>711</v>
      </c>
      <c r="I76" s="32">
        <f t="shared" si="24"/>
        <v>59.31</v>
      </c>
      <c r="J76" s="35"/>
    </row>
    <row r="77" ht="14.45" customHeight="1" spans="1:10">
      <c r="A77" s="15" t="s">
        <v>17</v>
      </c>
      <c r="B77" s="15">
        <v>0.6</v>
      </c>
      <c r="C77" s="17">
        <v>9916</v>
      </c>
      <c r="D77" s="17">
        <v>6151</v>
      </c>
      <c r="E77" s="15">
        <f>ROUND((C77*30+D77*40)/10000,2)</f>
        <v>54.35</v>
      </c>
      <c r="F77" s="15">
        <f>ROUND(E77*B77,2)</f>
        <v>32.61</v>
      </c>
      <c r="G77" s="15">
        <f>E77-F77</f>
        <v>21.74</v>
      </c>
      <c r="H77" s="26">
        <v>28</v>
      </c>
      <c r="I77" s="34">
        <f t="shared" si="23"/>
        <v>4.61</v>
      </c>
      <c r="J77" s="35"/>
    </row>
    <row r="78" ht="14.45" customHeight="1" spans="1:10">
      <c r="A78" s="15" t="s">
        <v>82</v>
      </c>
      <c r="B78" s="15">
        <v>0.8</v>
      </c>
      <c r="C78" s="19">
        <v>22527</v>
      </c>
      <c r="D78" s="19">
        <v>10685</v>
      </c>
      <c r="E78" s="15">
        <f t="shared" ref="E78:E87" si="25">ROUND((C78*30+D78*40)/10000,2)</f>
        <v>110.32</v>
      </c>
      <c r="F78" s="15">
        <f t="shared" ref="F78:F87" si="26">ROUND(E78*B78,2)</f>
        <v>88.26</v>
      </c>
      <c r="G78" s="15">
        <f t="shared" ref="G78:G87" si="27">E78-F78</f>
        <v>22.06</v>
      </c>
      <c r="H78" s="26">
        <v>83</v>
      </c>
      <c r="I78" s="34">
        <f t="shared" si="23"/>
        <v>5.26000000000001</v>
      </c>
      <c r="J78" s="35"/>
    </row>
    <row r="79" ht="14.45" customHeight="1" spans="1:10">
      <c r="A79" s="15" t="s">
        <v>83</v>
      </c>
      <c r="B79" s="15">
        <v>0.8</v>
      </c>
      <c r="C79" s="19">
        <v>10411</v>
      </c>
      <c r="D79" s="19">
        <v>5437</v>
      </c>
      <c r="E79" s="15">
        <f t="shared" si="25"/>
        <v>52.98</v>
      </c>
      <c r="F79" s="15">
        <f t="shared" si="26"/>
        <v>42.38</v>
      </c>
      <c r="G79" s="15">
        <f t="shared" si="27"/>
        <v>10.6</v>
      </c>
      <c r="H79" s="26">
        <v>39</v>
      </c>
      <c r="I79" s="34">
        <f t="shared" si="23"/>
        <v>3.38</v>
      </c>
      <c r="J79" s="35"/>
    </row>
    <row r="80" s="2" customFormat="1" ht="14.45" customHeight="1" spans="1:10">
      <c r="A80" s="15" t="s">
        <v>84</v>
      </c>
      <c r="B80" s="15">
        <v>0.8</v>
      </c>
      <c r="C80" s="19">
        <v>16919</v>
      </c>
      <c r="D80" s="19">
        <v>12073</v>
      </c>
      <c r="E80" s="15">
        <f t="shared" si="25"/>
        <v>99.05</v>
      </c>
      <c r="F80" s="15">
        <f t="shared" si="26"/>
        <v>79.24</v>
      </c>
      <c r="G80" s="15">
        <f t="shared" si="27"/>
        <v>19.81</v>
      </c>
      <c r="H80" s="26">
        <v>76</v>
      </c>
      <c r="I80" s="34">
        <f t="shared" si="23"/>
        <v>3.23999999999999</v>
      </c>
      <c r="J80" s="33"/>
    </row>
    <row r="81" ht="14.45" customHeight="1" spans="1:10">
      <c r="A81" s="15" t="s">
        <v>85</v>
      </c>
      <c r="B81" s="15">
        <v>0.8</v>
      </c>
      <c r="C81" s="19">
        <v>8530</v>
      </c>
      <c r="D81" s="19">
        <v>4719</v>
      </c>
      <c r="E81" s="15">
        <f t="shared" si="25"/>
        <v>44.47</v>
      </c>
      <c r="F81" s="15">
        <f t="shared" si="26"/>
        <v>35.58</v>
      </c>
      <c r="G81" s="15">
        <f t="shared" si="27"/>
        <v>8.89</v>
      </c>
      <c r="H81" s="26">
        <v>33</v>
      </c>
      <c r="I81" s="34">
        <f t="shared" si="23"/>
        <v>2.58</v>
      </c>
      <c r="J81" s="35"/>
    </row>
    <row r="82" ht="14.45" customHeight="1" spans="1:10">
      <c r="A82" s="15" t="s">
        <v>86</v>
      </c>
      <c r="B82" s="15">
        <v>0.8</v>
      </c>
      <c r="C82" s="19">
        <v>10419</v>
      </c>
      <c r="D82" s="19">
        <v>5677</v>
      </c>
      <c r="E82" s="15">
        <f t="shared" si="25"/>
        <v>53.97</v>
      </c>
      <c r="F82" s="15">
        <f t="shared" si="26"/>
        <v>43.18</v>
      </c>
      <c r="G82" s="15">
        <f t="shared" si="27"/>
        <v>10.79</v>
      </c>
      <c r="H82" s="26">
        <v>39</v>
      </c>
      <c r="I82" s="34">
        <f t="shared" si="23"/>
        <v>4.18</v>
      </c>
      <c r="J82" s="35"/>
    </row>
    <row r="83" ht="14.45" customHeight="1" spans="1:10">
      <c r="A83" s="15" t="s">
        <v>87</v>
      </c>
      <c r="B83" s="15">
        <v>0.8</v>
      </c>
      <c r="C83" s="19">
        <v>14891</v>
      </c>
      <c r="D83" s="19">
        <v>8513</v>
      </c>
      <c r="E83" s="15">
        <f t="shared" si="25"/>
        <v>78.73</v>
      </c>
      <c r="F83" s="15">
        <f t="shared" si="26"/>
        <v>62.98</v>
      </c>
      <c r="G83" s="15">
        <f t="shared" si="27"/>
        <v>15.75</v>
      </c>
      <c r="H83" s="26">
        <v>58</v>
      </c>
      <c r="I83" s="34">
        <f t="shared" si="23"/>
        <v>4.98</v>
      </c>
      <c r="J83" s="35"/>
    </row>
    <row r="84" ht="14.45" customHeight="1" spans="1:10">
      <c r="A84" s="15" t="s">
        <v>88</v>
      </c>
      <c r="B84" s="15">
        <v>0.8</v>
      </c>
      <c r="C84" s="19">
        <v>19233</v>
      </c>
      <c r="D84" s="19">
        <v>9628</v>
      </c>
      <c r="E84" s="15">
        <f t="shared" si="25"/>
        <v>96.21</v>
      </c>
      <c r="F84" s="15">
        <f t="shared" si="26"/>
        <v>76.97</v>
      </c>
      <c r="G84" s="15">
        <f t="shared" si="27"/>
        <v>19.24</v>
      </c>
      <c r="H84" s="26">
        <v>69</v>
      </c>
      <c r="I84" s="34">
        <f t="shared" si="23"/>
        <v>7.97</v>
      </c>
      <c r="J84" s="35"/>
    </row>
    <row r="85" ht="14.45" customHeight="1" spans="1:10">
      <c r="A85" s="15" t="s">
        <v>89</v>
      </c>
      <c r="B85" s="15">
        <v>0.8</v>
      </c>
      <c r="C85" s="19">
        <v>19225</v>
      </c>
      <c r="D85" s="19">
        <v>8827</v>
      </c>
      <c r="E85" s="15">
        <f t="shared" si="25"/>
        <v>92.98</v>
      </c>
      <c r="F85" s="15">
        <f t="shared" si="26"/>
        <v>74.38</v>
      </c>
      <c r="G85" s="15">
        <f t="shared" si="27"/>
        <v>18.6</v>
      </c>
      <c r="H85" s="26">
        <v>67</v>
      </c>
      <c r="I85" s="34">
        <f t="shared" si="23"/>
        <v>7.38</v>
      </c>
      <c r="J85" s="35"/>
    </row>
    <row r="86" ht="14.45" customHeight="1" spans="1:10">
      <c r="A86" s="15" t="s">
        <v>90</v>
      </c>
      <c r="B86" s="15">
        <v>0.8</v>
      </c>
      <c r="C86" s="19">
        <v>30840</v>
      </c>
      <c r="D86" s="19">
        <v>18242</v>
      </c>
      <c r="E86" s="15">
        <f t="shared" si="25"/>
        <v>165.49</v>
      </c>
      <c r="F86" s="15">
        <f t="shared" si="26"/>
        <v>132.39</v>
      </c>
      <c r="G86" s="15">
        <f t="shared" si="27"/>
        <v>33.1</v>
      </c>
      <c r="H86" s="26">
        <v>125</v>
      </c>
      <c r="I86" s="34">
        <f t="shared" si="23"/>
        <v>7.38999999999999</v>
      </c>
      <c r="J86" s="35"/>
    </row>
    <row r="87" ht="14.45" customHeight="1" spans="1:10">
      <c r="A87" s="15" t="s">
        <v>91</v>
      </c>
      <c r="B87" s="15">
        <v>0.8</v>
      </c>
      <c r="C87" s="19">
        <v>25917</v>
      </c>
      <c r="D87" s="19">
        <v>12543</v>
      </c>
      <c r="E87" s="15">
        <f t="shared" si="25"/>
        <v>127.92</v>
      </c>
      <c r="F87" s="15">
        <f t="shared" si="26"/>
        <v>102.34</v>
      </c>
      <c r="G87" s="15">
        <f t="shared" si="27"/>
        <v>25.58</v>
      </c>
      <c r="H87" s="26">
        <v>94</v>
      </c>
      <c r="I87" s="34">
        <f t="shared" si="23"/>
        <v>8.34</v>
      </c>
      <c r="J87" s="35"/>
    </row>
    <row r="88" ht="14.45" customHeight="1" spans="1:10">
      <c r="A88" s="14" t="s">
        <v>92</v>
      </c>
      <c r="B88" s="14"/>
      <c r="C88" s="14">
        <f t="shared" ref="C88:I88" si="28">SUM(C89:C96)</f>
        <v>287522</v>
      </c>
      <c r="D88" s="14">
        <f t="shared" si="28"/>
        <v>103426</v>
      </c>
      <c r="E88" s="14">
        <f t="shared" si="28"/>
        <v>1276.28</v>
      </c>
      <c r="F88" s="14">
        <f t="shared" si="28"/>
        <v>860.84</v>
      </c>
      <c r="G88" s="14">
        <f t="shared" si="28"/>
        <v>415.44</v>
      </c>
      <c r="H88" s="38">
        <f t="shared" si="28"/>
        <v>746</v>
      </c>
      <c r="I88" s="32">
        <f t="shared" si="28"/>
        <v>114.84</v>
      </c>
      <c r="J88" s="35"/>
    </row>
    <row r="89" ht="14.45" customHeight="1" spans="1:10">
      <c r="A89" s="15" t="s">
        <v>17</v>
      </c>
      <c r="B89" s="15">
        <v>0.4</v>
      </c>
      <c r="C89" s="17">
        <v>17401</v>
      </c>
      <c r="D89" s="17">
        <v>5532</v>
      </c>
      <c r="E89" s="15">
        <f>ROUND((C89*30+D89*40)/10000,2)</f>
        <v>74.33</v>
      </c>
      <c r="F89" s="15">
        <f>ROUND(E89*B89,2)</f>
        <v>29.73</v>
      </c>
      <c r="G89" s="15">
        <f>E89-F89</f>
        <v>44.6</v>
      </c>
      <c r="H89" s="26">
        <v>24</v>
      </c>
      <c r="I89" s="34">
        <f t="shared" si="23"/>
        <v>5.73</v>
      </c>
      <c r="J89" s="35"/>
    </row>
    <row r="90" ht="14.45" customHeight="1" spans="1:10">
      <c r="A90" s="15" t="s">
        <v>93</v>
      </c>
      <c r="B90" s="15">
        <v>0.4</v>
      </c>
      <c r="C90" s="16">
        <v>75854</v>
      </c>
      <c r="D90" s="16">
        <v>24639</v>
      </c>
      <c r="E90" s="15">
        <f t="shared" ref="E90:E96" si="29">ROUND((C90*30+D90*40)/10000,2)</f>
        <v>326.12</v>
      </c>
      <c r="F90" s="15">
        <f t="shared" ref="F90:F96" si="30">ROUND(E90*B90,2)</f>
        <v>130.45</v>
      </c>
      <c r="G90" s="15">
        <f t="shared" ref="G90:G96" si="31">E90-F90</f>
        <v>195.67</v>
      </c>
      <c r="H90" s="26">
        <v>110</v>
      </c>
      <c r="I90" s="34">
        <f t="shared" si="23"/>
        <v>20.45</v>
      </c>
      <c r="J90" s="35"/>
    </row>
    <row r="91" ht="14.45" customHeight="1" spans="1:10">
      <c r="A91" s="15" t="s">
        <v>94</v>
      </c>
      <c r="B91" s="15">
        <v>0.8</v>
      </c>
      <c r="C91" s="19">
        <v>46072</v>
      </c>
      <c r="D91" s="19">
        <v>17948</v>
      </c>
      <c r="E91" s="15">
        <f t="shared" si="29"/>
        <v>210.01</v>
      </c>
      <c r="F91" s="15">
        <f t="shared" si="30"/>
        <v>168.01</v>
      </c>
      <c r="G91" s="15">
        <f t="shared" si="31"/>
        <v>42</v>
      </c>
      <c r="H91" s="26">
        <v>148</v>
      </c>
      <c r="I91" s="34">
        <f t="shared" si="23"/>
        <v>20.01</v>
      </c>
      <c r="J91" s="35"/>
    </row>
    <row r="92" s="2" customFormat="1" ht="14.45" customHeight="1" spans="1:10">
      <c r="A92" s="15" t="s">
        <v>95</v>
      </c>
      <c r="B92" s="15">
        <v>0.8</v>
      </c>
      <c r="C92" s="19">
        <v>32100</v>
      </c>
      <c r="D92" s="19">
        <v>13337</v>
      </c>
      <c r="E92" s="15">
        <f t="shared" si="29"/>
        <v>149.65</v>
      </c>
      <c r="F92" s="15">
        <f t="shared" si="30"/>
        <v>119.72</v>
      </c>
      <c r="G92" s="15">
        <f t="shared" si="31"/>
        <v>29.93</v>
      </c>
      <c r="H92" s="26">
        <v>107</v>
      </c>
      <c r="I92" s="34">
        <f t="shared" si="23"/>
        <v>12.72</v>
      </c>
      <c r="J92" s="33"/>
    </row>
    <row r="93" ht="14.45" customHeight="1" spans="1:10">
      <c r="A93" s="15" t="s">
        <v>96</v>
      </c>
      <c r="B93" s="15">
        <v>0.8</v>
      </c>
      <c r="C93" s="19">
        <v>38037</v>
      </c>
      <c r="D93" s="19">
        <v>13667</v>
      </c>
      <c r="E93" s="15">
        <f t="shared" si="29"/>
        <v>168.78</v>
      </c>
      <c r="F93" s="15">
        <f t="shared" si="30"/>
        <v>135.02</v>
      </c>
      <c r="G93" s="15">
        <f t="shared" si="31"/>
        <v>33.76</v>
      </c>
      <c r="H93" s="26">
        <v>116</v>
      </c>
      <c r="I93" s="34">
        <f t="shared" si="23"/>
        <v>19.02</v>
      </c>
      <c r="J93" s="35"/>
    </row>
    <row r="94" ht="14.45" customHeight="1" spans="1:10">
      <c r="A94" s="15" t="s">
        <v>97</v>
      </c>
      <c r="B94" s="15">
        <v>0.8</v>
      </c>
      <c r="C94" s="19">
        <v>27878</v>
      </c>
      <c r="D94" s="19">
        <v>9934</v>
      </c>
      <c r="E94" s="15">
        <f t="shared" si="29"/>
        <v>123.37</v>
      </c>
      <c r="F94" s="15">
        <f t="shared" si="30"/>
        <v>98.7</v>
      </c>
      <c r="G94" s="15">
        <f t="shared" si="31"/>
        <v>24.67</v>
      </c>
      <c r="H94" s="26">
        <v>85</v>
      </c>
      <c r="I94" s="34">
        <f t="shared" si="23"/>
        <v>13.7</v>
      </c>
      <c r="J94" s="35"/>
    </row>
    <row r="95" ht="14.45" customHeight="1" spans="1:10">
      <c r="A95" s="15" t="s">
        <v>98</v>
      </c>
      <c r="B95" s="15">
        <v>0.8</v>
      </c>
      <c r="C95" s="19">
        <v>25512</v>
      </c>
      <c r="D95" s="19">
        <v>8473</v>
      </c>
      <c r="E95" s="15">
        <f t="shared" si="29"/>
        <v>110.43</v>
      </c>
      <c r="F95" s="15">
        <f t="shared" si="30"/>
        <v>88.34</v>
      </c>
      <c r="G95" s="15">
        <f t="shared" si="31"/>
        <v>22.09</v>
      </c>
      <c r="H95" s="26">
        <v>76</v>
      </c>
      <c r="I95" s="34">
        <f t="shared" si="23"/>
        <v>12.34</v>
      </c>
      <c r="J95" s="35"/>
    </row>
    <row r="96" ht="14.45" customHeight="1" spans="1:10">
      <c r="A96" s="15" t="s">
        <v>99</v>
      </c>
      <c r="B96" s="15">
        <v>0.8</v>
      </c>
      <c r="C96" s="19">
        <v>24668</v>
      </c>
      <c r="D96" s="19">
        <v>9896</v>
      </c>
      <c r="E96" s="15">
        <f t="shared" si="29"/>
        <v>113.59</v>
      </c>
      <c r="F96" s="15">
        <f t="shared" si="30"/>
        <v>90.87</v>
      </c>
      <c r="G96" s="15">
        <f t="shared" si="31"/>
        <v>22.72</v>
      </c>
      <c r="H96" s="26">
        <v>80</v>
      </c>
      <c r="I96" s="34">
        <f t="shared" si="23"/>
        <v>10.87</v>
      </c>
      <c r="J96" s="35"/>
    </row>
    <row r="97" ht="14.45" customHeight="1" spans="1:10">
      <c r="A97" s="14" t="s">
        <v>100</v>
      </c>
      <c r="B97" s="14"/>
      <c r="C97" s="14">
        <f t="shared" ref="C97:I97" si="32">SUM(C98:C108)</f>
        <v>281970</v>
      </c>
      <c r="D97" s="14">
        <f t="shared" si="32"/>
        <v>128622</v>
      </c>
      <c r="E97" s="14">
        <f t="shared" si="32"/>
        <v>1360.43</v>
      </c>
      <c r="F97" s="14">
        <f t="shared" si="32"/>
        <v>1067.02</v>
      </c>
      <c r="G97" s="14">
        <f t="shared" si="32"/>
        <v>293.41</v>
      </c>
      <c r="H97" s="38">
        <f t="shared" si="32"/>
        <v>955</v>
      </c>
      <c r="I97" s="32">
        <f t="shared" si="32"/>
        <v>112.02</v>
      </c>
      <c r="J97" s="35"/>
    </row>
    <row r="98" ht="14.45" customHeight="1" spans="1:10">
      <c r="A98" s="15" t="s">
        <v>17</v>
      </c>
      <c r="B98" s="15">
        <v>0.6</v>
      </c>
      <c r="C98" s="17">
        <v>7431</v>
      </c>
      <c r="D98" s="17">
        <v>4993</v>
      </c>
      <c r="E98" s="15">
        <f>ROUND((C98*30+D98*40)/10000,2)</f>
        <v>42.27</v>
      </c>
      <c r="F98" s="15">
        <f>ROUND(E98*B98,2)</f>
        <v>25.36</v>
      </c>
      <c r="G98" s="15">
        <f>E98-F98</f>
        <v>16.91</v>
      </c>
      <c r="H98" s="26">
        <v>21</v>
      </c>
      <c r="I98" s="34">
        <f t="shared" si="23"/>
        <v>4.36</v>
      </c>
      <c r="J98" s="35"/>
    </row>
    <row r="99" ht="14.45" customHeight="1" spans="1:10">
      <c r="A99" s="15" t="s">
        <v>101</v>
      </c>
      <c r="B99" s="15">
        <v>0.8</v>
      </c>
      <c r="C99" s="19">
        <v>42669</v>
      </c>
      <c r="D99" s="19">
        <v>18557</v>
      </c>
      <c r="E99" s="15">
        <f t="shared" ref="E99:E108" si="33">ROUND((C99*30+D99*40)/10000,2)</f>
        <v>202.24</v>
      </c>
      <c r="F99" s="15">
        <f t="shared" ref="F99:F108" si="34">ROUND(E99*B99,2)</f>
        <v>161.79</v>
      </c>
      <c r="G99" s="15">
        <f t="shared" ref="G99:G108" si="35">E99-F99</f>
        <v>40.45</v>
      </c>
      <c r="H99" s="26">
        <v>149</v>
      </c>
      <c r="I99" s="34">
        <f t="shared" si="23"/>
        <v>12.79</v>
      </c>
      <c r="J99" s="35"/>
    </row>
    <row r="100" ht="14.45" customHeight="1" spans="1:10">
      <c r="A100" s="15" t="s">
        <v>102</v>
      </c>
      <c r="B100" s="15">
        <v>0.6</v>
      </c>
      <c r="C100" s="37">
        <v>14615</v>
      </c>
      <c r="D100" s="37">
        <v>5121</v>
      </c>
      <c r="E100" s="15">
        <f t="shared" si="33"/>
        <v>64.33</v>
      </c>
      <c r="F100" s="15">
        <f t="shared" si="34"/>
        <v>38.6</v>
      </c>
      <c r="G100" s="15">
        <f t="shared" si="35"/>
        <v>25.73</v>
      </c>
      <c r="H100" s="26">
        <v>30</v>
      </c>
      <c r="I100" s="34">
        <f t="shared" si="23"/>
        <v>8.6</v>
      </c>
      <c r="J100" s="35"/>
    </row>
    <row r="101" s="2" customFormat="1" ht="14.45" customHeight="1" spans="1:10">
      <c r="A101" s="15" t="s">
        <v>103</v>
      </c>
      <c r="B101" s="15">
        <v>0.8</v>
      </c>
      <c r="C101" s="19">
        <v>46093</v>
      </c>
      <c r="D101" s="19">
        <v>20804</v>
      </c>
      <c r="E101" s="15">
        <f t="shared" si="33"/>
        <v>221.5</v>
      </c>
      <c r="F101" s="15">
        <f t="shared" si="34"/>
        <v>177.2</v>
      </c>
      <c r="G101" s="15">
        <f t="shared" si="35"/>
        <v>44.3</v>
      </c>
      <c r="H101" s="26">
        <v>157</v>
      </c>
      <c r="I101" s="34">
        <f t="shared" si="23"/>
        <v>20.2</v>
      </c>
      <c r="J101" s="33"/>
    </row>
    <row r="102" ht="14.45" customHeight="1" spans="1:10">
      <c r="A102" s="15" t="s">
        <v>104</v>
      </c>
      <c r="B102" s="15">
        <v>0.8</v>
      </c>
      <c r="C102" s="19">
        <v>23955</v>
      </c>
      <c r="D102" s="19">
        <v>10256</v>
      </c>
      <c r="E102" s="15">
        <f t="shared" si="33"/>
        <v>112.89</v>
      </c>
      <c r="F102" s="15">
        <f t="shared" si="34"/>
        <v>90.31</v>
      </c>
      <c r="G102" s="15">
        <f t="shared" si="35"/>
        <v>22.58</v>
      </c>
      <c r="H102" s="26">
        <v>80</v>
      </c>
      <c r="I102" s="34">
        <f t="shared" si="23"/>
        <v>10.31</v>
      </c>
      <c r="J102" s="35"/>
    </row>
    <row r="103" ht="14.45" customHeight="1" spans="1:10">
      <c r="A103" s="15" t="s">
        <v>105</v>
      </c>
      <c r="B103" s="15">
        <v>0.8</v>
      </c>
      <c r="C103" s="19">
        <v>11276</v>
      </c>
      <c r="D103" s="19">
        <v>5518</v>
      </c>
      <c r="E103" s="15">
        <f t="shared" si="33"/>
        <v>55.9</v>
      </c>
      <c r="F103" s="15">
        <f t="shared" si="34"/>
        <v>44.72</v>
      </c>
      <c r="G103" s="15">
        <f t="shared" si="35"/>
        <v>11.18</v>
      </c>
      <c r="H103" s="26">
        <v>40</v>
      </c>
      <c r="I103" s="34">
        <f t="shared" si="23"/>
        <v>4.72</v>
      </c>
      <c r="J103" s="35"/>
    </row>
    <row r="104" ht="14.45" customHeight="1" spans="1:10">
      <c r="A104" s="15" t="s">
        <v>106</v>
      </c>
      <c r="B104" s="15">
        <v>0.8</v>
      </c>
      <c r="C104" s="19">
        <v>12448</v>
      </c>
      <c r="D104" s="19">
        <v>5986</v>
      </c>
      <c r="E104" s="15">
        <f t="shared" si="33"/>
        <v>61.29</v>
      </c>
      <c r="F104" s="15">
        <f t="shared" si="34"/>
        <v>49.03</v>
      </c>
      <c r="G104" s="15">
        <f t="shared" si="35"/>
        <v>12.26</v>
      </c>
      <c r="H104" s="26">
        <v>45</v>
      </c>
      <c r="I104" s="34">
        <f t="shared" si="23"/>
        <v>4.03</v>
      </c>
      <c r="J104" s="35"/>
    </row>
    <row r="105" ht="14.45" customHeight="1" spans="1:10">
      <c r="A105" s="15" t="s">
        <v>107</v>
      </c>
      <c r="B105" s="15">
        <v>0.8</v>
      </c>
      <c r="C105" s="19">
        <v>10784</v>
      </c>
      <c r="D105" s="19">
        <v>6001</v>
      </c>
      <c r="E105" s="15">
        <f t="shared" si="33"/>
        <v>56.36</v>
      </c>
      <c r="F105" s="15">
        <f t="shared" si="34"/>
        <v>45.09</v>
      </c>
      <c r="G105" s="15">
        <f t="shared" si="35"/>
        <v>11.27</v>
      </c>
      <c r="H105" s="26">
        <v>41</v>
      </c>
      <c r="I105" s="34">
        <f t="shared" si="23"/>
        <v>4.09</v>
      </c>
      <c r="J105" s="35"/>
    </row>
    <row r="106" ht="14.45" customHeight="1" spans="1:10">
      <c r="A106" s="15" t="s">
        <v>108</v>
      </c>
      <c r="B106" s="15">
        <v>0.8</v>
      </c>
      <c r="C106" s="19">
        <v>8766</v>
      </c>
      <c r="D106" s="19">
        <v>4152</v>
      </c>
      <c r="E106" s="15">
        <f t="shared" si="33"/>
        <v>42.91</v>
      </c>
      <c r="F106" s="15">
        <f t="shared" si="34"/>
        <v>34.33</v>
      </c>
      <c r="G106" s="15">
        <f t="shared" si="35"/>
        <v>8.58</v>
      </c>
      <c r="H106" s="26">
        <v>31</v>
      </c>
      <c r="I106" s="34">
        <f t="shared" si="23"/>
        <v>3.33</v>
      </c>
      <c r="J106" s="35"/>
    </row>
    <row r="107" ht="14.45" customHeight="1" spans="1:10">
      <c r="A107" s="15" t="s">
        <v>109</v>
      </c>
      <c r="B107" s="15">
        <v>0.8</v>
      </c>
      <c r="C107" s="19">
        <v>51678</v>
      </c>
      <c r="D107" s="19">
        <v>25338</v>
      </c>
      <c r="E107" s="15">
        <f t="shared" si="33"/>
        <v>256.39</v>
      </c>
      <c r="F107" s="15">
        <f t="shared" si="34"/>
        <v>205.11</v>
      </c>
      <c r="G107" s="15">
        <f t="shared" si="35"/>
        <v>51.28</v>
      </c>
      <c r="H107" s="26">
        <v>188</v>
      </c>
      <c r="I107" s="34">
        <f t="shared" si="23"/>
        <v>17.11</v>
      </c>
      <c r="J107" s="35"/>
    </row>
    <row r="108" ht="14.45" customHeight="1" spans="1:10">
      <c r="A108" s="15" t="s">
        <v>110</v>
      </c>
      <c r="B108" s="15">
        <v>0.8</v>
      </c>
      <c r="C108" s="19">
        <v>52255</v>
      </c>
      <c r="D108" s="19">
        <v>21896</v>
      </c>
      <c r="E108" s="15">
        <f t="shared" si="33"/>
        <v>244.35</v>
      </c>
      <c r="F108" s="15">
        <f t="shared" si="34"/>
        <v>195.48</v>
      </c>
      <c r="G108" s="15">
        <f t="shared" si="35"/>
        <v>48.87</v>
      </c>
      <c r="H108" s="26">
        <v>173</v>
      </c>
      <c r="I108" s="34">
        <f t="shared" si="23"/>
        <v>22.48</v>
      </c>
      <c r="J108" s="35"/>
    </row>
    <row r="109" ht="14.45" customHeight="1" spans="1:10">
      <c r="A109" s="14" t="s">
        <v>111</v>
      </c>
      <c r="B109" s="14">
        <v>0.8</v>
      </c>
      <c r="C109" s="14">
        <f t="shared" ref="C109:I109" si="36">C110</f>
        <v>31823</v>
      </c>
      <c r="D109" s="14">
        <f t="shared" si="36"/>
        <v>14170</v>
      </c>
      <c r="E109" s="14">
        <f t="shared" si="36"/>
        <v>152.15</v>
      </c>
      <c r="F109" s="14">
        <f t="shared" si="36"/>
        <v>121.72</v>
      </c>
      <c r="G109" s="14">
        <f t="shared" si="36"/>
        <v>30.43</v>
      </c>
      <c r="H109" s="14">
        <f t="shared" si="36"/>
        <v>110</v>
      </c>
      <c r="I109" s="32">
        <f t="shared" si="36"/>
        <v>11.72</v>
      </c>
      <c r="J109" s="35"/>
    </row>
    <row r="110" ht="14.45" customHeight="1" spans="1:10">
      <c r="A110" s="15" t="s">
        <v>111</v>
      </c>
      <c r="B110" s="15">
        <f>B109</f>
        <v>0.8</v>
      </c>
      <c r="C110" s="37">
        <v>31823</v>
      </c>
      <c r="D110" s="37">
        <v>14170</v>
      </c>
      <c r="E110" s="15">
        <f>ROUND((C110*30+D110*40)/10000,2)</f>
        <v>152.15</v>
      </c>
      <c r="F110" s="15">
        <f>ROUND(E110*B110,2)</f>
        <v>121.72</v>
      </c>
      <c r="G110" s="15">
        <f>E110-F110</f>
        <v>30.43</v>
      </c>
      <c r="H110" s="39">
        <v>110</v>
      </c>
      <c r="I110" s="34">
        <f>F110-H110</f>
        <v>11.72</v>
      </c>
      <c r="J110" s="35"/>
    </row>
    <row r="111" ht="14.45" customHeight="1"/>
    <row r="112" ht="14.45" customHeight="1"/>
  </sheetData>
  <mergeCells count="8">
    <mergeCell ref="A2:J2"/>
    <mergeCell ref="A3:J3"/>
    <mergeCell ref="E4:G4"/>
    <mergeCell ref="A4:A5"/>
    <mergeCell ref="B4:B5"/>
    <mergeCell ref="H4:H5"/>
    <mergeCell ref="I4:I5"/>
    <mergeCell ref="J4:J5"/>
  </mergeCells>
  <pageMargins left="0.511805555555556" right="0.314583333333333" top="0.432638888888889" bottom="0.511805555555556" header="0.275" footer="0.196527777777778"/>
  <pageSetup paperSize="9" firstPageNumber="8" orientation="portrait" useFirstPageNumber="1" horizontalDpi="600"/>
  <headerFooter differentOddEven="1">
    <oddFooter>&amp;C、&amp;R- &amp;P -</oddFooter>
    <evenFooter>&amp;L- &amp;P -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2021-03-20T16:26:00Z</dcterms:created>
  <cp:lastPrinted>2021-04-18T00:05:00Z</cp:lastPrinted>
  <dcterms:modified xsi:type="dcterms:W3CDTF">2024-06-05T10:12:28Z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7EA97609880A4365A8B955E80285F6BA</vt:lpwstr>
  </property>
</Properties>
</file>